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ommercial" sheetId="1" r:id="rId1"/>
    <sheet name="Greenhouse" sheetId="2" r:id="rId2"/>
    <sheet name="Arch Formulas" sheetId="3" r:id="rId3"/>
  </sheets>
  <definedNames>
    <definedName name="_xlnm.Print_Area" localSheetId="1">'Greenhouse'!$A$1:$H$104</definedName>
  </definedNames>
  <calcPr fullCalcOnLoad="1"/>
</workbook>
</file>

<file path=xl/sharedStrings.xml><?xml version="1.0" encoding="utf-8"?>
<sst xmlns="http://schemas.openxmlformats.org/spreadsheetml/2006/main" count="262" uniqueCount="179">
  <si>
    <t>Design Outdoor Temperature °F</t>
  </si>
  <si>
    <t>Design Indoor Temperature °F</t>
  </si>
  <si>
    <t>Design Temperature Difference °F</t>
  </si>
  <si>
    <t>East</t>
  </si>
  <si>
    <t>West</t>
  </si>
  <si>
    <t>North</t>
  </si>
  <si>
    <t>South</t>
  </si>
  <si>
    <t>Length</t>
  </si>
  <si>
    <t>Width</t>
  </si>
  <si>
    <t>Height</t>
  </si>
  <si>
    <t>Ft.²</t>
  </si>
  <si>
    <t>Total</t>
  </si>
  <si>
    <t>Quantity</t>
  </si>
  <si>
    <t>Wall Dimensions (in Feet)</t>
  </si>
  <si>
    <t>Window Dimensions (in Feet)</t>
  </si>
  <si>
    <t>Door Dimensions (in Feet)</t>
  </si>
  <si>
    <t>Floor Dimensions (in Feet)</t>
  </si>
  <si>
    <t>Roof Dimensions (in Feet)</t>
  </si>
  <si>
    <t xml:space="preserve"> </t>
  </si>
  <si>
    <t>Heat Loss Coefficient</t>
  </si>
  <si>
    <t>Wall Heat Loss Coefficients</t>
  </si>
  <si>
    <t>Gravel Aggregate 8-in. Thick</t>
  </si>
  <si>
    <t>Poured Concrete 80 lbs./ft.³ 8-in. Thick</t>
  </si>
  <si>
    <t>Poured Concrete 80 lbs./ft.³ 12-in. Thick</t>
  </si>
  <si>
    <t>Gravel Aggregate 12-in. Thick</t>
  </si>
  <si>
    <t>Concrete Block Hollow Cinder Aggrgate 8-in. Thick</t>
  </si>
  <si>
    <t>Concrete Block Hollow Cinder Aggrgate 12-in. Thick</t>
  </si>
  <si>
    <t>Concrete Block, w/4-in. Facebrick Gravel 8-in. Thick</t>
  </si>
  <si>
    <t>Concrete Block, w/4-in. Facebrick Cinder 8-in. Thick</t>
  </si>
  <si>
    <t>Metal, Uninsulated</t>
  </si>
  <si>
    <t>Metal w/1-in. Blanket Insulation</t>
  </si>
  <si>
    <t>Metal w/3-in. Blanket Insulation</t>
  </si>
  <si>
    <t>Frame, 2x4 w/ ½-in. Asphalt Sheathing, Wood Siding, ½-in. Gypsum Wallboard, Uninsulated</t>
  </si>
  <si>
    <t>Frame, 2x4 w/ ½-in. Asphalt Sheathing, Wood Siding, ½-in. Gypsum Wallboard, 3-in. Insulation</t>
  </si>
  <si>
    <t>Window Heat Loss Coefficients</t>
  </si>
  <si>
    <t>Vertical, Single Glass</t>
  </si>
  <si>
    <t>Vertical, Double Glass, 3/16-in. Air Space</t>
  </si>
  <si>
    <t>Horizontal, Single Glass (Sky Light)</t>
  </si>
  <si>
    <t>Door Heat Loss Coefficients</t>
  </si>
  <si>
    <t>Metal, Single Sheet</t>
  </si>
  <si>
    <t>Wood, 1-in.</t>
  </si>
  <si>
    <t>Wood, 3-in.</t>
  </si>
  <si>
    <t>Exposed Length</t>
  </si>
  <si>
    <t>F Factor</t>
  </si>
  <si>
    <t>Floor F Facors</t>
  </si>
  <si>
    <t>No Insulation</t>
  </si>
  <si>
    <t>24-in. Thick, R=3.75 Insulation, -15° F to -19° F Design Temperature</t>
  </si>
  <si>
    <t>24-in. Thick, R=3.75 Insulation, -5° F to -9° F Design Temperature</t>
  </si>
  <si>
    <t>18-in. Thick, R=3.75 Insulation, 6° F to 10° F Design Temperature</t>
  </si>
  <si>
    <t>12-in. Thick, R=3.75 Insulation, 11° F to 15° F Design Temperature</t>
  </si>
  <si>
    <t>Roof Heat Loss Coefficients</t>
  </si>
  <si>
    <t>Corrugated Metal Uninsulated</t>
  </si>
  <si>
    <t>Corrugated Metal w/1-in. Bolt or Blanket Insulation</t>
  </si>
  <si>
    <t>Corrugated Metal w/1½-in. Bolt or Blanket Insulation</t>
  </si>
  <si>
    <t>Corrugated Metal w/3-in. Bolt or Blanket Insulation</t>
  </si>
  <si>
    <t>Flat Metal w/⅜-in. Built-Up Roofing</t>
  </si>
  <si>
    <t>Flat Metal w/1-in. Blanket Insulation Under Deck</t>
  </si>
  <si>
    <t>Flat Metal w/2-in. Blanket Insulation Under Deck</t>
  </si>
  <si>
    <t>Wood, 1-in. w/⅜-in. Built-Up Roofing, Uninsulated</t>
  </si>
  <si>
    <t>Wood, 2-in. w/⅜-in. Built-Up Roofing, Uninsulated</t>
  </si>
  <si>
    <t>Concrete Slab, 2-in. w/⅜-in. Built-Up Roofing, Uninsulated</t>
  </si>
  <si>
    <t>Concrete Slab, 2-in. w/1-in. Insulation Board</t>
  </si>
  <si>
    <t>Wood, 1-in. w/1-in. Blanket Insulation</t>
  </si>
  <si>
    <t>Wood, 2-in. w/1-in. Blanket Insulation</t>
  </si>
  <si>
    <t>Concrete Slab, 3-in. w/⅜-in. Built-Up Roofing, Uninsulated</t>
  </si>
  <si>
    <t>Concrete Slab, 3-in. w/1-in. Insulation Board</t>
  </si>
  <si>
    <t>Gypsum Slab, 2-in. w/⅜-in. Built-Up Roofing, Uninsulated</t>
  </si>
  <si>
    <t>Gypsum Slab, 2-in. w/1-in. Insulation Board</t>
  </si>
  <si>
    <t>Gypsum Slab, 3-in. w/⅜-in. Built-Up Roofing, Uninsulated</t>
  </si>
  <si>
    <t>Gypsum Slab, 3-in. w/1-in. Insulation Board</t>
  </si>
  <si>
    <t>Cubic Volume (in Feet)</t>
  </si>
  <si>
    <t>Ft.³</t>
  </si>
  <si>
    <t>Air Changes per Hour</t>
  </si>
  <si>
    <t>Estimated Air Changes per Hour Due to Infiltration</t>
  </si>
  <si>
    <t>Loose Buildings (Older Construction, Single Windows,  Uninsulated Doors &amp; Walls, Insulated Roof, Frequently Opened Doors)</t>
  </si>
  <si>
    <t>Medium Buildings (Newer Construction, Single Windows, Uninsulated Doors, Insulated Walls &amp; Roof, Doors Open Less Frequently)</t>
  </si>
  <si>
    <t>Tight Buildings (New Construction, Double Windows, Insulated Doors, Walls &amp; Roof, Doors Opened Infrequently)</t>
  </si>
  <si>
    <t>Heat Loss-Walls</t>
  </si>
  <si>
    <t>Btu/hr.</t>
  </si>
  <si>
    <t>Heat Loss-Windows</t>
  </si>
  <si>
    <t>Heat Loss-Doors</t>
  </si>
  <si>
    <t>Heat Loss-Floor</t>
  </si>
  <si>
    <t>Heat Loss-Roof</t>
  </si>
  <si>
    <t>Heat Loss-Cubic Volume</t>
  </si>
  <si>
    <t>Wall</t>
  </si>
  <si>
    <t>Windows</t>
  </si>
  <si>
    <t>Doors</t>
  </si>
  <si>
    <t>Add 10% for Exposure to Prevailing Winds (North or West Walls)</t>
  </si>
  <si>
    <t>Heat Loss-Prevailing Winds</t>
  </si>
  <si>
    <t>Total Heat Loss</t>
  </si>
  <si>
    <t>Heat Loss Calculation Worksheet-Commercial</t>
  </si>
  <si>
    <t>Heat Loss Calculation Worksheet-Greenhouse</t>
  </si>
  <si>
    <t>Dimensions in Feet</t>
  </si>
  <si>
    <t>Feet</t>
  </si>
  <si>
    <r>
      <t>Feet</t>
    </r>
    <r>
      <rPr>
        <b/>
        <sz val="10"/>
        <rFont val="Arial"/>
        <family val="0"/>
      </rPr>
      <t>²</t>
    </r>
  </si>
  <si>
    <r>
      <t>Feet</t>
    </r>
    <r>
      <rPr>
        <b/>
        <sz val="10"/>
        <rFont val="Arial"/>
        <family val="0"/>
      </rPr>
      <t>³</t>
    </r>
  </si>
  <si>
    <t>=AE/OE</t>
  </si>
  <si>
    <t>ATAN(AE/OE) in radian</t>
  </si>
  <si>
    <t>ATAN(AE/OE) in degrees</t>
  </si>
  <si>
    <t>multiply by 2</t>
  </si>
  <si>
    <t>Formulas for Calculating Quonset-Type Greenhouse</t>
  </si>
  <si>
    <t xml:space="preserve">Given the Width(W), Height (H) &amp; Length (L), The Following Formulas are Used </t>
  </si>
  <si>
    <t>Example:</t>
  </si>
  <si>
    <t>W</t>
  </si>
  <si>
    <t>H</t>
  </si>
  <si>
    <t>L</t>
  </si>
  <si>
    <t xml:space="preserve">CE (Diameter - H) = (W*W)/(4*H) </t>
  </si>
  <si>
    <t>AO (Radius) = (CE + H)/2</t>
  </si>
  <si>
    <t>OE (Apothem) = AO - H</t>
  </si>
  <si>
    <t>AE = W/2</t>
  </si>
  <si>
    <t>radians *(180/3.14)</t>
  </si>
  <si>
    <t xml:space="preserve">AOE (Angle in Degrees) = arctangent (AE/OE) </t>
  </si>
  <si>
    <t>AOB (Central Angle) = AOE*2</t>
  </si>
  <si>
    <t>Sector Area = (AOB/360)*3.14*AO²</t>
  </si>
  <si>
    <t xml:space="preserve">Triangle Area of AOB = OE * AE </t>
  </si>
  <si>
    <t>Segment Area (End Wall Area) = Sector Area - Triangle Area</t>
  </si>
  <si>
    <t>Arc Length = (AOB/180) * 3.14 * AO</t>
  </si>
  <si>
    <t>Total Surface Area = (Arc Length * L) + (Segment Area * 2)</t>
  </si>
  <si>
    <t>Total Cubic Volume = Segment Area * L</t>
  </si>
  <si>
    <t>Central Angle Calculation Steps</t>
  </si>
  <si>
    <t>degrees</t>
  </si>
  <si>
    <t>Feet³</t>
  </si>
  <si>
    <t>Degrees</t>
  </si>
  <si>
    <t>Arch Length</t>
  </si>
  <si>
    <t>Total Surface Area</t>
  </si>
  <si>
    <t>Total Volume</t>
  </si>
  <si>
    <t>Floor Area</t>
  </si>
  <si>
    <t>Peak Height</t>
  </si>
  <si>
    <t>Eave Height</t>
  </si>
  <si>
    <t>End Wall Area (One End Wall)</t>
  </si>
  <si>
    <t>Heat Transmission Coefficient</t>
  </si>
  <si>
    <r>
      <t>Btu/Hr./Ft.</t>
    </r>
    <r>
      <rPr>
        <b/>
        <sz val="10"/>
        <rFont val="Arial"/>
        <family val="0"/>
      </rPr>
      <t>²</t>
    </r>
  </si>
  <si>
    <t>Construction U-Factor Multiplier</t>
  </si>
  <si>
    <t>Construction U-Factor Multipliers</t>
  </si>
  <si>
    <t>Metal Frame and Glazing System 16 to 24 in. Spacing</t>
  </si>
  <si>
    <t>Metal Frame and Glazing System 48 in. Spacing</t>
  </si>
  <si>
    <t>Fiberglass on Metal Frame</t>
  </si>
  <si>
    <t>Film Plastic on Metal Frame</t>
  </si>
  <si>
    <t>Film or Fiberglass on Wood</t>
  </si>
  <si>
    <t>Single Glass, Sealed</t>
  </si>
  <si>
    <t>Single Glass, Low Emissivity</t>
  </si>
  <si>
    <t>Double Glass, Sealed</t>
  </si>
  <si>
    <t>Single Plastic</t>
  </si>
  <si>
    <t>Single Polycarbonate, Corrugated</t>
  </si>
  <si>
    <t>1.10 - 1.20</t>
  </si>
  <si>
    <t>Single Fiberglass, Corrugated</t>
  </si>
  <si>
    <t>Double Polyethylene</t>
  </si>
  <si>
    <t>Double Polyethylene, IR Inhibited</t>
  </si>
  <si>
    <t>Rigid Acrylic, Double Wall</t>
  </si>
  <si>
    <t>Rigid Polycarbonate, Double Wall</t>
  </si>
  <si>
    <t>0.56 - 0.63</t>
  </si>
  <si>
    <t>Rigid Acrylic, 32mm, Panels Filled With Polystyrene Pellets</t>
  </si>
  <si>
    <t>Double Polyethylene Over Glass</t>
  </si>
  <si>
    <t>Double Polyethylene With Thermal Blanket (Closed Only)</t>
  </si>
  <si>
    <t>Single Glass With Thermal Blanket (Closed  Only)</t>
  </si>
  <si>
    <t>Infiltration Rate</t>
  </si>
  <si>
    <t>Air Changes/Hr.</t>
  </si>
  <si>
    <t>Estimated Infiltration Rate</t>
  </si>
  <si>
    <t xml:space="preserve">New Contruction, Double Plastic Film </t>
  </si>
  <si>
    <t>0.75 - 1.50</t>
  </si>
  <si>
    <t xml:space="preserve">New Contruction, Glass or Fiberglass </t>
  </si>
  <si>
    <t>0.50 - 1.00</t>
  </si>
  <si>
    <t>Old Construction, Glass, Good Maintenance</t>
  </si>
  <si>
    <t>1.00 - 2.00</t>
  </si>
  <si>
    <t>Old Construction, Glass, Poor Maintenance</t>
  </si>
  <si>
    <t>2.00 - 4.00</t>
  </si>
  <si>
    <t>Based on Modine Publication 75-202.7, Heat Loss Calculation-Unit Heaters</t>
  </si>
  <si>
    <t>Based on ANSI/ASAE EP406.4, January 2003</t>
  </si>
  <si>
    <t>Peak Type Greenhouses</t>
  </si>
  <si>
    <t>Side Wall Area</t>
  </si>
  <si>
    <t>Roof Area</t>
  </si>
  <si>
    <t xml:space="preserve">Heat Loss:  Radiation, Conduction, Convection </t>
  </si>
  <si>
    <t>Heat Loss:  Infiltration</t>
  </si>
  <si>
    <t>Wall &amp; Roof Heat Loss Coefficients</t>
  </si>
  <si>
    <t>Btu/Hr.</t>
  </si>
  <si>
    <r>
      <t>Arch Type Greenhouses</t>
    </r>
    <r>
      <rPr>
        <b/>
        <sz val="10"/>
        <rFont val="Arial"/>
        <family val="2"/>
      </rPr>
      <t>*</t>
    </r>
  </si>
  <si>
    <t xml:space="preserve">*For No Eaves, Eave Height = 0 and Width Must be &gt; (2 x Height) </t>
  </si>
  <si>
    <t>Revision 2, Updated 8/21/09</t>
  </si>
  <si>
    <t>Customer:      Sportels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</si>
</sst>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33" borderId="0" xfId="0" applyNumberFormat="1" applyFill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9</xdr:col>
      <xdr:colOff>552450</xdr:colOff>
      <xdr:row>42</xdr:row>
      <xdr:rowOff>123825</xdr:rowOff>
    </xdr:to>
    <xdr:pic>
      <xdr:nvPicPr>
        <xdr:cNvPr id="1" name="Picture 1" descr="circ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65722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zoomScalePageLayoutView="0" workbookViewId="0" topLeftCell="A130">
      <selection activeCell="A56" sqref="A56:IV65"/>
    </sheetView>
  </sheetViews>
  <sheetFormatPr defaultColWidth="9.140625" defaultRowHeight="12.75"/>
  <sheetData>
    <row r="1" s="1" customFormat="1" ht="15.75">
      <c r="A1" s="1" t="s">
        <v>90</v>
      </c>
    </row>
    <row r="2" s="2" customFormat="1" ht="12.75">
      <c r="A2" s="2" t="s">
        <v>166</v>
      </c>
    </row>
    <row r="3" s="2" customFormat="1" ht="12.75">
      <c r="A3" s="2" t="s">
        <v>177</v>
      </c>
    </row>
    <row r="6" spans="1:5" s="3" customFormat="1" ht="12.75">
      <c r="A6" s="3" t="s">
        <v>0</v>
      </c>
      <c r="E6" s="8">
        <v>-15</v>
      </c>
    </row>
    <row r="7" spans="1:5" s="3" customFormat="1" ht="12.75">
      <c r="A7" s="3" t="s">
        <v>1</v>
      </c>
      <c r="E7" s="8">
        <v>65</v>
      </c>
    </row>
    <row r="8" spans="1:5" s="2" customFormat="1" ht="12.75">
      <c r="A8" s="2" t="s">
        <v>2</v>
      </c>
      <c r="E8" s="28">
        <f>E7-E6</f>
        <v>80</v>
      </c>
    </row>
    <row r="11" spans="1:2" s="2" customFormat="1" ht="12.75">
      <c r="A11" s="6" t="s">
        <v>13</v>
      </c>
      <c r="B11" s="6"/>
    </row>
    <row r="13" spans="2:5" ht="12.75">
      <c r="B13" s="7" t="s">
        <v>7</v>
      </c>
      <c r="C13" s="7" t="s">
        <v>9</v>
      </c>
      <c r="D13" s="7"/>
      <c r="E13" s="7" t="s">
        <v>10</v>
      </c>
    </row>
    <row r="14" spans="1:5" ht="12.75">
      <c r="A14" t="s">
        <v>5</v>
      </c>
      <c r="B14" s="4">
        <v>20</v>
      </c>
      <c r="C14" s="4">
        <v>9</v>
      </c>
      <c r="D14" s="4"/>
      <c r="E14" s="29">
        <f>(B14*C14)-(E42+E70)</f>
        <v>82</v>
      </c>
    </row>
    <row r="15" spans="1:5" ht="12.75">
      <c r="A15" t="s">
        <v>6</v>
      </c>
      <c r="B15" s="4">
        <v>20</v>
      </c>
      <c r="C15" s="4">
        <v>9</v>
      </c>
      <c r="D15" s="4"/>
      <c r="E15" s="29">
        <f>(B15*C15)-(E43+E71)</f>
        <v>174</v>
      </c>
    </row>
    <row r="16" spans="1:5" ht="12.75">
      <c r="A16" t="s">
        <v>3</v>
      </c>
      <c r="B16" s="4">
        <v>30</v>
      </c>
      <c r="C16" s="4">
        <v>9</v>
      </c>
      <c r="D16" s="4"/>
      <c r="E16" s="29">
        <f>(B16*C16)-(E44+E72)</f>
        <v>264</v>
      </c>
    </row>
    <row r="17" spans="1:5" ht="12.75">
      <c r="A17" t="s">
        <v>4</v>
      </c>
      <c r="B17" s="4">
        <v>30</v>
      </c>
      <c r="C17" s="4">
        <v>9</v>
      </c>
      <c r="D17" s="4"/>
      <c r="E17" s="29">
        <f>(B17*C17)-(E45+E73)</f>
        <v>264</v>
      </c>
    </row>
    <row r="18" spans="4:5" ht="12.75">
      <c r="D18" s="2" t="s">
        <v>11</v>
      </c>
      <c r="E18" s="30">
        <f>SUM(E14:E17)</f>
        <v>784</v>
      </c>
    </row>
    <row r="19" spans="2:5" ht="12.75">
      <c r="B19" s="2" t="s">
        <v>19</v>
      </c>
      <c r="C19" s="2"/>
      <c r="D19" s="2"/>
      <c r="E19" s="12">
        <v>0.23</v>
      </c>
    </row>
    <row r="20" spans="2:6" ht="12.75">
      <c r="B20" s="2" t="s">
        <v>77</v>
      </c>
      <c r="C20" s="2"/>
      <c r="D20" s="2"/>
      <c r="E20" s="28">
        <f>E18*E8*E19</f>
        <v>14425.6</v>
      </c>
      <c r="F20" s="2" t="s">
        <v>78</v>
      </c>
    </row>
    <row r="21" spans="2:5" ht="13.5" thickBot="1">
      <c r="B21" s="2"/>
      <c r="C21" s="2"/>
      <c r="D21" s="2"/>
      <c r="E21" s="13"/>
    </row>
    <row r="22" spans="1:5" s="2" customFormat="1" ht="12.75">
      <c r="A22" s="50" t="s">
        <v>20</v>
      </c>
      <c r="B22" s="32"/>
      <c r="C22" s="51"/>
      <c r="E22" s="13"/>
    </row>
    <row r="23" spans="1:5" ht="13.5" thickBot="1">
      <c r="A23" s="37"/>
      <c r="B23" s="38"/>
      <c r="C23" s="52"/>
      <c r="D23" s="2"/>
      <c r="E23" s="13"/>
    </row>
    <row r="24" spans="1:10" ht="12.75">
      <c r="A24" s="31" t="s">
        <v>22</v>
      </c>
      <c r="B24" s="32"/>
      <c r="C24" s="32"/>
      <c r="D24" s="32"/>
      <c r="E24" s="40"/>
      <c r="F24" s="40"/>
      <c r="G24" s="41"/>
      <c r="H24" s="41"/>
      <c r="I24" s="40"/>
      <c r="J24" s="33">
        <v>0.25</v>
      </c>
    </row>
    <row r="25" spans="1:10" ht="12.75">
      <c r="A25" s="34" t="s">
        <v>23</v>
      </c>
      <c r="B25" s="35"/>
      <c r="C25" s="35"/>
      <c r="D25" s="35"/>
      <c r="E25" s="14"/>
      <c r="F25" s="14"/>
      <c r="G25" s="42"/>
      <c r="H25" s="42"/>
      <c r="I25" s="14"/>
      <c r="J25" s="36">
        <v>0.18</v>
      </c>
    </row>
    <row r="26" spans="1:10" ht="12.75">
      <c r="A26" s="34" t="s">
        <v>21</v>
      </c>
      <c r="B26" s="35"/>
      <c r="C26" s="35"/>
      <c r="D26" s="35"/>
      <c r="E26" s="14"/>
      <c r="F26" s="14"/>
      <c r="G26" s="42"/>
      <c r="H26" s="42"/>
      <c r="I26" s="14"/>
      <c r="J26" s="36">
        <v>0.52</v>
      </c>
    </row>
    <row r="27" spans="1:10" ht="12.75">
      <c r="A27" s="34" t="s">
        <v>24</v>
      </c>
      <c r="B27" s="35"/>
      <c r="C27" s="35"/>
      <c r="D27" s="35"/>
      <c r="E27" s="14"/>
      <c r="F27" s="14"/>
      <c r="G27" s="42"/>
      <c r="H27" s="42"/>
      <c r="I27" s="14"/>
      <c r="J27" s="36">
        <v>0.47</v>
      </c>
    </row>
    <row r="28" spans="1:10" ht="12.75">
      <c r="A28" s="34" t="s">
        <v>25</v>
      </c>
      <c r="B28" s="35"/>
      <c r="C28" s="35"/>
      <c r="D28" s="35"/>
      <c r="E28" s="14"/>
      <c r="F28" s="14"/>
      <c r="G28" s="42"/>
      <c r="H28" s="42"/>
      <c r="I28" s="14"/>
      <c r="J28" s="36">
        <v>0.39</v>
      </c>
    </row>
    <row r="29" spans="1:10" ht="12.75">
      <c r="A29" s="34" t="s">
        <v>26</v>
      </c>
      <c r="B29" s="35"/>
      <c r="C29" s="35"/>
      <c r="D29" s="35"/>
      <c r="E29" s="14"/>
      <c r="F29" s="14"/>
      <c r="G29" s="42"/>
      <c r="H29" s="42"/>
      <c r="I29" s="14"/>
      <c r="J29" s="36">
        <v>0.36</v>
      </c>
    </row>
    <row r="30" spans="1:10" ht="12.75">
      <c r="A30" s="34" t="s">
        <v>27</v>
      </c>
      <c r="B30" s="35"/>
      <c r="C30" s="35"/>
      <c r="D30" s="35"/>
      <c r="E30" s="14"/>
      <c r="F30" s="14"/>
      <c r="G30" s="42"/>
      <c r="H30" s="42"/>
      <c r="I30" s="14"/>
      <c r="J30" s="36">
        <v>0.41</v>
      </c>
    </row>
    <row r="31" spans="1:10" ht="12.75">
      <c r="A31" s="34" t="s">
        <v>28</v>
      </c>
      <c r="B31" s="35"/>
      <c r="C31" s="35"/>
      <c r="D31" s="35"/>
      <c r="E31" s="14"/>
      <c r="F31" s="14"/>
      <c r="G31" s="42"/>
      <c r="H31" s="42"/>
      <c r="I31" s="14"/>
      <c r="J31" s="36">
        <v>0.33</v>
      </c>
    </row>
    <row r="32" spans="1:10" ht="12.75">
      <c r="A32" s="34" t="s">
        <v>29</v>
      </c>
      <c r="B32" s="35"/>
      <c r="C32" s="35"/>
      <c r="D32" s="35"/>
      <c r="E32" s="14"/>
      <c r="F32" s="14"/>
      <c r="G32" s="42"/>
      <c r="H32" s="42"/>
      <c r="I32" s="14"/>
      <c r="J32" s="36">
        <v>1.17</v>
      </c>
    </row>
    <row r="33" spans="1:10" ht="12.75">
      <c r="A33" s="34" t="s">
        <v>30</v>
      </c>
      <c r="B33" s="35"/>
      <c r="C33" s="35"/>
      <c r="D33" s="35"/>
      <c r="E33" s="14"/>
      <c r="F33" s="14"/>
      <c r="G33" s="42"/>
      <c r="H33" s="42"/>
      <c r="I33" s="14"/>
      <c r="J33" s="36">
        <v>0.22</v>
      </c>
    </row>
    <row r="34" spans="1:10" ht="12.75">
      <c r="A34" s="34" t="s">
        <v>31</v>
      </c>
      <c r="B34" s="35"/>
      <c r="C34" s="35"/>
      <c r="D34" s="35"/>
      <c r="E34" s="14"/>
      <c r="F34" s="14"/>
      <c r="G34" s="42"/>
      <c r="H34" s="42"/>
      <c r="I34" s="14"/>
      <c r="J34" s="36">
        <v>0.08</v>
      </c>
    </row>
    <row r="35" spans="1:10" ht="12.75">
      <c r="A35" s="34" t="s">
        <v>32</v>
      </c>
      <c r="B35" s="35"/>
      <c r="C35" s="35"/>
      <c r="D35" s="35"/>
      <c r="E35" s="14"/>
      <c r="F35" s="14"/>
      <c r="G35" s="42"/>
      <c r="H35" s="42"/>
      <c r="I35" s="14"/>
      <c r="J35" s="36">
        <v>0.23</v>
      </c>
    </row>
    <row r="36" spans="1:10" ht="13.5" thickBot="1">
      <c r="A36" s="37" t="s">
        <v>33</v>
      </c>
      <c r="B36" s="38"/>
      <c r="C36" s="38"/>
      <c r="D36" s="38"/>
      <c r="E36" s="43"/>
      <c r="F36" s="43"/>
      <c r="G36" s="44"/>
      <c r="H36" s="44"/>
      <c r="I36" s="43"/>
      <c r="J36" s="39">
        <v>0.07</v>
      </c>
    </row>
    <row r="37" spans="4:5" ht="12.75">
      <c r="D37" s="2"/>
      <c r="E37" s="11"/>
    </row>
    <row r="39" spans="1:2" s="2" customFormat="1" ht="12.75">
      <c r="A39" s="6" t="s">
        <v>14</v>
      </c>
      <c r="B39" s="6"/>
    </row>
    <row r="41" spans="2:5" ht="12.75">
      <c r="B41" s="7" t="s">
        <v>7</v>
      </c>
      <c r="C41" s="7" t="s">
        <v>9</v>
      </c>
      <c r="D41" s="7" t="s">
        <v>12</v>
      </c>
      <c r="E41" s="7" t="s">
        <v>10</v>
      </c>
    </row>
    <row r="42" spans="1:5" ht="12.75">
      <c r="A42" t="s">
        <v>5</v>
      </c>
      <c r="B42" s="4">
        <v>0</v>
      </c>
      <c r="C42" s="4">
        <v>0</v>
      </c>
      <c r="D42" s="4">
        <v>0</v>
      </c>
      <c r="E42" s="29">
        <f>B42*C42*D42</f>
        <v>0</v>
      </c>
    </row>
    <row r="43" spans="1:5" ht="12.75">
      <c r="A43" t="s">
        <v>6</v>
      </c>
      <c r="B43" s="4">
        <v>3</v>
      </c>
      <c r="C43" s="4">
        <v>2</v>
      </c>
      <c r="D43" s="4">
        <v>1</v>
      </c>
      <c r="E43" s="29">
        <f>B43*C43*D43</f>
        <v>6</v>
      </c>
    </row>
    <row r="44" spans="1:5" ht="12.75">
      <c r="A44" t="s">
        <v>3</v>
      </c>
      <c r="B44" s="4">
        <v>3</v>
      </c>
      <c r="C44" s="4">
        <v>2</v>
      </c>
      <c r="D44" s="4">
        <v>1</v>
      </c>
      <c r="E44" s="29">
        <f>B44*C44*D44</f>
        <v>6</v>
      </c>
    </row>
    <row r="45" spans="1:5" ht="12.75">
      <c r="A45" t="s">
        <v>4</v>
      </c>
      <c r="B45" s="4">
        <v>3</v>
      </c>
      <c r="C45" s="4">
        <v>2</v>
      </c>
      <c r="D45" s="4">
        <v>1</v>
      </c>
      <c r="E45" s="29">
        <f>B45*C45*D45</f>
        <v>6</v>
      </c>
    </row>
    <row r="46" spans="4:5" ht="12.75">
      <c r="D46" s="2" t="s">
        <v>11</v>
      </c>
      <c r="E46" s="28">
        <f>SUM(E42:E45)</f>
        <v>18</v>
      </c>
    </row>
    <row r="47" spans="2:5" ht="12.75">
      <c r="B47" s="2" t="s">
        <v>19</v>
      </c>
      <c r="C47" s="2"/>
      <c r="D47" s="2"/>
      <c r="E47" s="12">
        <v>0.25</v>
      </c>
    </row>
    <row r="48" spans="2:6" ht="12.75">
      <c r="B48" s="2" t="s">
        <v>79</v>
      </c>
      <c r="C48" s="2"/>
      <c r="D48" s="2"/>
      <c r="E48" s="28">
        <f>E46*E8*E47</f>
        <v>360</v>
      </c>
      <c r="F48" s="2" t="s">
        <v>78</v>
      </c>
    </row>
    <row r="49" spans="2:5" ht="13.5" thickBot="1">
      <c r="B49" s="2"/>
      <c r="C49" s="2"/>
      <c r="D49" s="2"/>
      <c r="E49" s="13"/>
    </row>
    <row r="50" spans="1:5" s="2" customFormat="1" ht="12.75">
      <c r="A50" s="50" t="s">
        <v>34</v>
      </c>
      <c r="B50" s="32"/>
      <c r="C50" s="32"/>
      <c r="D50" s="51"/>
      <c r="E50" s="13"/>
    </row>
    <row r="51" spans="1:5" ht="13.5" thickBot="1">
      <c r="A51" s="37"/>
      <c r="B51" s="38"/>
      <c r="C51" s="38"/>
      <c r="D51" s="52"/>
      <c r="E51" s="13"/>
    </row>
    <row r="52" spans="1:10" ht="12.75">
      <c r="A52" s="31" t="s">
        <v>35</v>
      </c>
      <c r="B52" s="32"/>
      <c r="C52" s="32"/>
      <c r="D52" s="32"/>
      <c r="E52" s="33">
        <v>0.25</v>
      </c>
      <c r="F52" s="14"/>
      <c r="I52" s="14"/>
      <c r="J52" s="14"/>
    </row>
    <row r="53" spans="1:10" ht="12.75">
      <c r="A53" s="34" t="s">
        <v>36</v>
      </c>
      <c r="B53" s="35"/>
      <c r="C53" s="35"/>
      <c r="D53" s="35"/>
      <c r="E53" s="36">
        <v>0.18</v>
      </c>
      <c r="F53" s="14"/>
      <c r="I53" s="14"/>
      <c r="J53" s="14"/>
    </row>
    <row r="54" spans="1:10" ht="13.5" thickBot="1">
      <c r="A54" s="37" t="s">
        <v>37</v>
      </c>
      <c r="B54" s="38"/>
      <c r="C54" s="38"/>
      <c r="D54" s="38"/>
      <c r="E54" s="39">
        <v>0.52</v>
      </c>
      <c r="F54" s="14"/>
      <c r="I54" s="14"/>
      <c r="J54" s="14"/>
    </row>
    <row r="55" spans="2:5" ht="12.75">
      <c r="B55" s="2"/>
      <c r="C55" s="2"/>
      <c r="D55" s="2"/>
      <c r="E55" s="13"/>
    </row>
    <row r="56" spans="2:5" ht="12.75">
      <c r="B56" s="2"/>
      <c r="C56" s="2"/>
      <c r="D56" s="2"/>
      <c r="E56" s="13"/>
    </row>
    <row r="57" spans="2:5" ht="12.75">
      <c r="B57" s="2"/>
      <c r="C57" s="2"/>
      <c r="D57" s="2"/>
      <c r="E57" s="13"/>
    </row>
    <row r="58" spans="2:5" ht="12.75">
      <c r="B58" s="2"/>
      <c r="C58" s="2"/>
      <c r="D58" s="2"/>
      <c r="E58" s="13"/>
    </row>
    <row r="59" spans="2:5" ht="12.75">
      <c r="B59" s="2"/>
      <c r="C59" s="2"/>
      <c r="D59" s="2"/>
      <c r="E59" s="13"/>
    </row>
    <row r="60" spans="2:5" ht="12.75">
      <c r="B60" s="2"/>
      <c r="C60" s="2"/>
      <c r="D60" s="2"/>
      <c r="E60" s="13"/>
    </row>
    <row r="61" spans="2:5" ht="12.75">
      <c r="B61" s="2"/>
      <c r="C61" s="2"/>
      <c r="D61" s="2"/>
      <c r="E61" s="13"/>
    </row>
    <row r="62" spans="2:5" ht="12.75">
      <c r="B62" s="2"/>
      <c r="C62" s="2"/>
      <c r="D62" s="2"/>
      <c r="E62" s="13"/>
    </row>
    <row r="63" spans="2:5" ht="12.75">
      <c r="B63" s="2"/>
      <c r="C63" s="2"/>
      <c r="D63" s="2"/>
      <c r="E63" s="13"/>
    </row>
    <row r="64" spans="2:5" ht="12.75">
      <c r="B64" s="2"/>
      <c r="C64" s="2"/>
      <c r="D64" s="2"/>
      <c r="E64" s="13"/>
    </row>
    <row r="65" spans="2:5" ht="12.75">
      <c r="B65" s="2"/>
      <c r="C65" s="2"/>
      <c r="D65" s="2"/>
      <c r="E65" s="13"/>
    </row>
    <row r="66" spans="2:5" ht="12.75">
      <c r="B66" s="2"/>
      <c r="C66" s="2"/>
      <c r="D66" s="2"/>
      <c r="E66" s="13"/>
    </row>
    <row r="67" spans="1:2" s="2" customFormat="1" ht="12.75">
      <c r="A67" s="6" t="s">
        <v>15</v>
      </c>
      <c r="B67" s="6"/>
    </row>
    <row r="69" spans="2:5" ht="12.75">
      <c r="B69" s="7" t="s">
        <v>7</v>
      </c>
      <c r="C69" s="7" t="s">
        <v>9</v>
      </c>
      <c r="D69" s="7" t="s">
        <v>12</v>
      </c>
      <c r="E69" s="7" t="s">
        <v>10</v>
      </c>
    </row>
    <row r="70" spans="1:5" ht="12.75">
      <c r="A70" t="s">
        <v>5</v>
      </c>
      <c r="B70" s="4">
        <v>7</v>
      </c>
      <c r="C70" s="4">
        <v>7</v>
      </c>
      <c r="D70" s="4">
        <v>2</v>
      </c>
      <c r="E70" s="29">
        <f>B70*C70*D70</f>
        <v>98</v>
      </c>
    </row>
    <row r="71" spans="1:5" ht="12.75">
      <c r="A71" t="s">
        <v>6</v>
      </c>
      <c r="B71" s="4">
        <v>0</v>
      </c>
      <c r="C71" s="4">
        <v>0</v>
      </c>
      <c r="D71" s="4">
        <v>0</v>
      </c>
      <c r="E71" s="29">
        <f>B71*C71*D71</f>
        <v>0</v>
      </c>
    </row>
    <row r="72" spans="1:5" ht="12.75">
      <c r="A72" t="s">
        <v>3</v>
      </c>
      <c r="B72" s="4">
        <v>0</v>
      </c>
      <c r="C72" s="4">
        <v>0</v>
      </c>
      <c r="D72" s="4">
        <v>0</v>
      </c>
      <c r="E72" s="29">
        <f>B72*C72*D72</f>
        <v>0</v>
      </c>
    </row>
    <row r="73" spans="1:5" ht="12.75">
      <c r="A73" t="s">
        <v>4</v>
      </c>
      <c r="B73" s="4">
        <v>0</v>
      </c>
      <c r="C73" s="4">
        <v>0</v>
      </c>
      <c r="D73" s="4">
        <v>0</v>
      </c>
      <c r="E73" s="29">
        <f>B73*C73*D73</f>
        <v>0</v>
      </c>
    </row>
    <row r="74" spans="4:5" ht="12.75">
      <c r="D74" s="2" t="s">
        <v>11</v>
      </c>
      <c r="E74" s="28">
        <f>SUM(E70:E73)</f>
        <v>98</v>
      </c>
    </row>
    <row r="75" spans="2:5" ht="12.75">
      <c r="B75" s="2" t="s">
        <v>19</v>
      </c>
      <c r="C75" s="2"/>
      <c r="D75" s="2"/>
      <c r="E75" s="12">
        <v>1.2</v>
      </c>
    </row>
    <row r="76" spans="2:6" ht="12.75">
      <c r="B76" s="2" t="s">
        <v>80</v>
      </c>
      <c r="C76" s="2"/>
      <c r="D76" s="2"/>
      <c r="E76" s="28">
        <f>E74*E8*E75</f>
        <v>9408</v>
      </c>
      <c r="F76" s="2" t="s">
        <v>78</v>
      </c>
    </row>
    <row r="77" spans="2:5" ht="13.5" thickBot="1">
      <c r="B77" s="2"/>
      <c r="C77" s="2"/>
      <c r="D77" s="2"/>
      <c r="E77" s="13"/>
    </row>
    <row r="78" spans="1:5" s="2" customFormat="1" ht="12.75">
      <c r="A78" s="50" t="s">
        <v>38</v>
      </c>
      <c r="B78" s="32"/>
      <c r="C78" s="51"/>
      <c r="E78" s="13"/>
    </row>
    <row r="79" spans="1:5" ht="13.5" thickBot="1">
      <c r="A79" s="37"/>
      <c r="B79" s="38"/>
      <c r="C79" s="52"/>
      <c r="D79" s="2"/>
      <c r="E79" s="13"/>
    </row>
    <row r="80" spans="1:10" ht="12.75">
      <c r="A80" s="31" t="s">
        <v>39</v>
      </c>
      <c r="B80" s="32"/>
      <c r="C80" s="32"/>
      <c r="D80" s="32"/>
      <c r="E80" s="33">
        <v>1.2</v>
      </c>
      <c r="F80" s="14"/>
      <c r="I80" s="14"/>
      <c r="J80" s="14"/>
    </row>
    <row r="81" spans="1:10" ht="12.75">
      <c r="A81" s="34" t="s">
        <v>40</v>
      </c>
      <c r="B81" s="35"/>
      <c r="C81" s="35"/>
      <c r="D81" s="35"/>
      <c r="E81" s="36">
        <v>0.64</v>
      </c>
      <c r="F81" s="14"/>
      <c r="I81" s="14"/>
      <c r="J81" s="14"/>
    </row>
    <row r="82" spans="1:10" ht="13.5" thickBot="1">
      <c r="A82" s="37" t="s">
        <v>41</v>
      </c>
      <c r="B82" s="38"/>
      <c r="C82" s="38"/>
      <c r="D82" s="38"/>
      <c r="E82" s="39">
        <v>0.43</v>
      </c>
      <c r="F82" s="14"/>
      <c r="I82" s="14"/>
      <c r="J82" s="14"/>
    </row>
    <row r="83" spans="2:5" ht="12.75">
      <c r="B83" s="2"/>
      <c r="C83" s="2"/>
      <c r="D83" s="2"/>
      <c r="E83" s="13"/>
    </row>
    <row r="84" spans="2:5" ht="12.75">
      <c r="B84" s="2"/>
      <c r="C84" s="2"/>
      <c r="D84" s="2"/>
      <c r="E84" s="13"/>
    </row>
    <row r="85" spans="1:2" s="2" customFormat="1" ht="12.75">
      <c r="A85" s="6" t="s">
        <v>16</v>
      </c>
      <c r="B85" s="6"/>
    </row>
    <row r="87" spans="2:5" ht="12.75">
      <c r="B87" s="7" t="s">
        <v>7</v>
      </c>
      <c r="C87" s="7" t="s">
        <v>8</v>
      </c>
      <c r="D87" s="7"/>
      <c r="E87" s="7" t="s">
        <v>42</v>
      </c>
    </row>
    <row r="88" spans="1:5" ht="12.75">
      <c r="A88" t="s">
        <v>18</v>
      </c>
      <c r="B88" s="4">
        <v>20</v>
      </c>
      <c r="C88" s="4">
        <v>30</v>
      </c>
      <c r="D88" s="4"/>
      <c r="E88" s="28">
        <f>(B88+C88)*2</f>
        <v>100</v>
      </c>
    </row>
    <row r="89" spans="2:5" ht="12.75">
      <c r="B89" s="2"/>
      <c r="C89" s="2"/>
      <c r="D89" s="2" t="s">
        <v>43</v>
      </c>
      <c r="E89" s="5">
        <v>50</v>
      </c>
    </row>
    <row r="90" spans="2:6" ht="12.75">
      <c r="B90" s="2" t="s">
        <v>81</v>
      </c>
      <c r="C90" s="2"/>
      <c r="D90" s="2"/>
      <c r="E90" s="28">
        <f>E88*E89</f>
        <v>5000</v>
      </c>
      <c r="F90" s="2" t="s">
        <v>78</v>
      </c>
    </row>
    <row r="91" spans="2:5" ht="13.5" thickBot="1">
      <c r="B91" s="2"/>
      <c r="C91" s="2"/>
      <c r="D91" s="2"/>
      <c r="E91" s="13"/>
    </row>
    <row r="92" spans="1:5" s="2" customFormat="1" ht="12.75">
      <c r="A92" s="50" t="s">
        <v>44</v>
      </c>
      <c r="B92" s="51"/>
      <c r="E92" s="13"/>
    </row>
    <row r="93" spans="1:5" ht="13.5" thickBot="1">
      <c r="A93" s="37"/>
      <c r="B93" s="52"/>
      <c r="C93" s="2"/>
      <c r="D93" s="2"/>
      <c r="E93" s="13"/>
    </row>
    <row r="94" spans="1:10" ht="12.75">
      <c r="A94" s="31" t="s">
        <v>45</v>
      </c>
      <c r="B94" s="32"/>
      <c r="C94" s="32"/>
      <c r="D94" s="32"/>
      <c r="E94" s="40"/>
      <c r="F94" s="40"/>
      <c r="G94" s="45"/>
      <c r="H94" s="46">
        <v>50</v>
      </c>
      <c r="I94" s="14"/>
      <c r="J94" s="14"/>
    </row>
    <row r="95" spans="1:10" ht="12.75">
      <c r="A95" s="34" t="s">
        <v>46</v>
      </c>
      <c r="B95" s="35"/>
      <c r="C95" s="35"/>
      <c r="D95" s="35"/>
      <c r="E95" s="14"/>
      <c r="F95" s="14"/>
      <c r="G95" s="15"/>
      <c r="H95" s="47">
        <v>43</v>
      </c>
      <c r="I95" s="14"/>
      <c r="J95" s="14"/>
    </row>
    <row r="96" spans="1:10" ht="12.75">
      <c r="A96" s="34" t="s">
        <v>47</v>
      </c>
      <c r="B96" s="35"/>
      <c r="C96" s="35"/>
      <c r="D96" s="35"/>
      <c r="E96" s="14"/>
      <c r="F96" s="14"/>
      <c r="G96" s="15"/>
      <c r="H96" s="47">
        <v>38</v>
      </c>
      <c r="I96" s="14"/>
      <c r="J96" s="14"/>
    </row>
    <row r="97" spans="1:10" ht="12.75">
      <c r="A97" s="34" t="s">
        <v>48</v>
      </c>
      <c r="B97" s="35"/>
      <c r="C97" s="35"/>
      <c r="D97" s="35"/>
      <c r="E97" s="14"/>
      <c r="F97" s="14"/>
      <c r="G97" s="15"/>
      <c r="H97" s="47">
        <v>31</v>
      </c>
      <c r="I97" s="14"/>
      <c r="J97" s="14"/>
    </row>
    <row r="98" spans="1:10" ht="13.5" thickBot="1">
      <c r="A98" s="37" t="s">
        <v>49</v>
      </c>
      <c r="B98" s="38"/>
      <c r="C98" s="38"/>
      <c r="D98" s="38"/>
      <c r="E98" s="43"/>
      <c r="F98" s="43"/>
      <c r="G98" s="48"/>
      <c r="H98" s="49">
        <v>31</v>
      </c>
      <c r="I98" s="14"/>
      <c r="J98" s="14"/>
    </row>
    <row r="99" spans="2:10" ht="12.75">
      <c r="B99" s="2"/>
      <c r="C99" s="2"/>
      <c r="D99" s="2"/>
      <c r="E99" s="14"/>
      <c r="F99" s="14"/>
      <c r="G99" s="15"/>
      <c r="H99" s="15"/>
      <c r="I99" s="14"/>
      <c r="J99" s="14"/>
    </row>
    <row r="100" spans="2:10" ht="12.75">
      <c r="B100" s="2"/>
      <c r="C100" s="2"/>
      <c r="D100" s="2"/>
      <c r="E100" s="14"/>
      <c r="F100" s="14"/>
      <c r="G100" s="15"/>
      <c r="H100" s="15"/>
      <c r="I100" s="14"/>
      <c r="J100" s="14"/>
    </row>
    <row r="101" spans="1:2" s="2" customFormat="1" ht="12.75">
      <c r="A101" s="6" t="s">
        <v>17</v>
      </c>
      <c r="B101" s="6"/>
    </row>
    <row r="103" spans="2:5" ht="12.75">
      <c r="B103" s="7" t="s">
        <v>7</v>
      </c>
      <c r="C103" s="7" t="s">
        <v>9</v>
      </c>
      <c r="D103" s="7"/>
      <c r="E103" s="7" t="s">
        <v>10</v>
      </c>
    </row>
    <row r="104" spans="1:5" ht="12.75">
      <c r="A104" t="s">
        <v>18</v>
      </c>
      <c r="B104" s="4">
        <v>30</v>
      </c>
      <c r="C104" s="4">
        <v>25</v>
      </c>
      <c r="D104" s="4"/>
      <c r="E104" s="28">
        <f>B104*C104</f>
        <v>750</v>
      </c>
    </row>
    <row r="105" spans="2:5" ht="12.75">
      <c r="B105" s="2" t="s">
        <v>19</v>
      </c>
      <c r="C105" s="2"/>
      <c r="D105" s="2"/>
      <c r="E105" s="12">
        <v>0.75</v>
      </c>
    </row>
    <row r="106" spans="2:6" ht="12.75">
      <c r="B106" s="2" t="s">
        <v>82</v>
      </c>
      <c r="C106" s="2"/>
      <c r="D106" s="2"/>
      <c r="E106" s="28">
        <f>E104*E8*E105</f>
        <v>45000</v>
      </c>
      <c r="F106" s="2" t="s">
        <v>78</v>
      </c>
    </row>
    <row r="107" ht="13.5" thickBot="1"/>
    <row r="108" spans="1:5" s="2" customFormat="1" ht="12.75">
      <c r="A108" s="50" t="s">
        <v>50</v>
      </c>
      <c r="B108" s="32"/>
      <c r="C108" s="51"/>
      <c r="E108" s="13"/>
    </row>
    <row r="109" spans="1:5" ht="13.5" thickBot="1">
      <c r="A109" s="37"/>
      <c r="B109" s="38"/>
      <c r="C109" s="52"/>
      <c r="D109" s="2"/>
      <c r="E109" s="13"/>
    </row>
    <row r="110" spans="1:10" ht="12.75">
      <c r="A110" s="31" t="s">
        <v>51</v>
      </c>
      <c r="B110" s="32"/>
      <c r="C110" s="32"/>
      <c r="D110" s="32"/>
      <c r="E110" s="40"/>
      <c r="F110" s="40"/>
      <c r="G110" s="40"/>
      <c r="H110" s="33">
        <v>1.5</v>
      </c>
      <c r="I110" s="14"/>
      <c r="J110" s="14"/>
    </row>
    <row r="111" spans="1:10" ht="12.75">
      <c r="A111" s="34" t="s">
        <v>52</v>
      </c>
      <c r="B111" s="35"/>
      <c r="C111" s="35"/>
      <c r="D111" s="35"/>
      <c r="E111" s="14"/>
      <c r="F111" s="14"/>
      <c r="G111" s="14"/>
      <c r="H111" s="36">
        <v>0.23</v>
      </c>
      <c r="I111" s="14"/>
      <c r="J111" s="14"/>
    </row>
    <row r="112" spans="1:10" ht="12.75">
      <c r="A112" s="34" t="s">
        <v>53</v>
      </c>
      <c r="B112" s="35"/>
      <c r="C112" s="35"/>
      <c r="D112" s="35"/>
      <c r="E112" s="14"/>
      <c r="F112" s="14"/>
      <c r="G112" s="14"/>
      <c r="H112" s="36">
        <v>0.16</v>
      </c>
      <c r="I112" s="14"/>
      <c r="J112" s="14"/>
    </row>
    <row r="113" spans="1:10" ht="12.75">
      <c r="A113" s="34" t="s">
        <v>54</v>
      </c>
      <c r="B113" s="35"/>
      <c r="C113" s="35"/>
      <c r="D113" s="35"/>
      <c r="E113" s="14"/>
      <c r="F113" s="14"/>
      <c r="G113" s="14"/>
      <c r="H113" s="36">
        <v>0.08</v>
      </c>
      <c r="I113" s="14"/>
      <c r="J113" s="14"/>
    </row>
    <row r="114" spans="1:10" ht="12.75">
      <c r="A114" s="34" t="s">
        <v>55</v>
      </c>
      <c r="B114" s="35"/>
      <c r="C114" s="35"/>
      <c r="D114" s="35"/>
      <c r="E114" s="14"/>
      <c r="F114" s="14"/>
      <c r="G114" s="14"/>
      <c r="H114" s="36">
        <v>0.9</v>
      </c>
      <c r="I114" s="14"/>
      <c r="J114" s="14"/>
    </row>
    <row r="115" spans="1:10" ht="12.75">
      <c r="A115" s="34" t="s">
        <v>56</v>
      </c>
      <c r="B115" s="35"/>
      <c r="C115" s="35"/>
      <c r="D115" s="35"/>
      <c r="E115" s="14"/>
      <c r="F115" s="14"/>
      <c r="G115" s="14"/>
      <c r="H115" s="36">
        <v>0.21</v>
      </c>
      <c r="I115" s="14"/>
      <c r="J115" s="14"/>
    </row>
    <row r="116" spans="1:10" ht="12.75">
      <c r="A116" s="34" t="s">
        <v>57</v>
      </c>
      <c r="B116" s="35"/>
      <c r="C116" s="35"/>
      <c r="D116" s="35"/>
      <c r="E116" s="14"/>
      <c r="F116" s="14"/>
      <c r="G116" s="14"/>
      <c r="H116" s="36">
        <v>0.12</v>
      </c>
      <c r="I116" s="14"/>
      <c r="J116" s="14"/>
    </row>
    <row r="117" spans="1:8" ht="12.75">
      <c r="A117" s="34" t="s">
        <v>58</v>
      </c>
      <c r="B117" s="42"/>
      <c r="C117" s="42"/>
      <c r="D117" s="42"/>
      <c r="E117" s="42"/>
      <c r="F117" s="42"/>
      <c r="G117" s="14"/>
      <c r="H117" s="36">
        <v>0.48</v>
      </c>
    </row>
    <row r="118" spans="1:8" ht="12.75">
      <c r="A118" s="34" t="s">
        <v>62</v>
      </c>
      <c r="B118" s="42"/>
      <c r="C118" s="42"/>
      <c r="D118" s="42"/>
      <c r="E118" s="42"/>
      <c r="F118" s="42"/>
      <c r="G118" s="14"/>
      <c r="H118" s="36">
        <v>0.17</v>
      </c>
    </row>
    <row r="119" spans="1:8" ht="12.75">
      <c r="A119" s="34" t="s">
        <v>59</v>
      </c>
      <c r="B119" s="42"/>
      <c r="C119" s="42"/>
      <c r="D119" s="42"/>
      <c r="E119" s="42"/>
      <c r="F119" s="42"/>
      <c r="G119" s="14"/>
      <c r="H119" s="36">
        <v>0.32</v>
      </c>
    </row>
    <row r="120" spans="1:8" ht="12.75">
      <c r="A120" s="34" t="s">
        <v>63</v>
      </c>
      <c r="B120" s="42"/>
      <c r="C120" s="42"/>
      <c r="D120" s="42"/>
      <c r="E120" s="42"/>
      <c r="F120" s="42"/>
      <c r="G120" s="14"/>
      <c r="H120" s="36">
        <v>0.15</v>
      </c>
    </row>
    <row r="121" spans="1:8" ht="12.75">
      <c r="A121" s="34" t="s">
        <v>60</v>
      </c>
      <c r="B121" s="42"/>
      <c r="C121" s="42"/>
      <c r="D121" s="42"/>
      <c r="E121" s="42"/>
      <c r="F121" s="42"/>
      <c r="G121" s="14"/>
      <c r="H121" s="36">
        <v>0.3</v>
      </c>
    </row>
    <row r="122" spans="1:8" ht="12.75">
      <c r="A122" s="34" t="s">
        <v>61</v>
      </c>
      <c r="B122" s="42"/>
      <c r="C122" s="42"/>
      <c r="D122" s="42"/>
      <c r="E122" s="42"/>
      <c r="F122" s="42"/>
      <c r="G122" s="14"/>
      <c r="H122" s="36">
        <v>0.16</v>
      </c>
    </row>
    <row r="123" spans="1:8" ht="12.75">
      <c r="A123" s="34" t="s">
        <v>64</v>
      </c>
      <c r="B123" s="42"/>
      <c r="C123" s="42"/>
      <c r="D123" s="42"/>
      <c r="E123" s="42"/>
      <c r="F123" s="42"/>
      <c r="G123" s="14"/>
      <c r="H123" s="36">
        <v>0.23</v>
      </c>
    </row>
    <row r="124" spans="1:8" ht="12.75">
      <c r="A124" s="34" t="s">
        <v>65</v>
      </c>
      <c r="B124" s="42"/>
      <c r="C124" s="42"/>
      <c r="D124" s="42"/>
      <c r="E124" s="42"/>
      <c r="F124" s="42"/>
      <c r="G124" s="14"/>
      <c r="H124" s="36">
        <v>0.14</v>
      </c>
    </row>
    <row r="125" spans="1:8" ht="12.75">
      <c r="A125" s="34" t="s">
        <v>66</v>
      </c>
      <c r="B125" s="42"/>
      <c r="C125" s="42"/>
      <c r="D125" s="42"/>
      <c r="E125" s="42"/>
      <c r="F125" s="42"/>
      <c r="G125" s="14"/>
      <c r="H125" s="36">
        <v>0.36</v>
      </c>
    </row>
    <row r="126" spans="1:8" ht="12.75">
      <c r="A126" s="34" t="s">
        <v>67</v>
      </c>
      <c r="B126" s="42"/>
      <c r="C126" s="42"/>
      <c r="D126" s="42"/>
      <c r="E126" s="42"/>
      <c r="F126" s="42"/>
      <c r="G126" s="14"/>
      <c r="H126" s="36">
        <v>0.2</v>
      </c>
    </row>
    <row r="127" spans="1:8" ht="12.75">
      <c r="A127" s="34" t="s">
        <v>68</v>
      </c>
      <c r="B127" s="42"/>
      <c r="C127" s="42"/>
      <c r="D127" s="42"/>
      <c r="E127" s="42"/>
      <c r="F127" s="42"/>
      <c r="G127" s="14"/>
      <c r="H127" s="36">
        <v>0.3</v>
      </c>
    </row>
    <row r="128" spans="1:8" ht="13.5" thickBot="1">
      <c r="A128" s="37" t="s">
        <v>69</v>
      </c>
      <c r="B128" s="44"/>
      <c r="C128" s="44"/>
      <c r="D128" s="44"/>
      <c r="E128" s="44"/>
      <c r="F128" s="44"/>
      <c r="G128" s="43"/>
      <c r="H128" s="39">
        <v>0.18</v>
      </c>
    </row>
    <row r="131" spans="1:2" s="2" customFormat="1" ht="12.75">
      <c r="A131" s="6" t="s">
        <v>70</v>
      </c>
      <c r="B131" s="6"/>
    </row>
    <row r="133" spans="2:5" ht="12.75">
      <c r="B133" s="7" t="s">
        <v>7</v>
      </c>
      <c r="C133" s="7" t="s">
        <v>9</v>
      </c>
      <c r="D133" s="7" t="s">
        <v>9</v>
      </c>
      <c r="E133" s="19" t="s">
        <v>71</v>
      </c>
    </row>
    <row r="134" spans="2:5" ht="12.75">
      <c r="B134" s="4">
        <v>20</v>
      </c>
      <c r="C134" s="4">
        <v>30</v>
      </c>
      <c r="D134" s="4">
        <v>15</v>
      </c>
      <c r="E134" s="28">
        <f>B134*C134*D134</f>
        <v>9000</v>
      </c>
    </row>
    <row r="135" spans="2:5" ht="12.75">
      <c r="B135" s="2" t="s">
        <v>72</v>
      </c>
      <c r="C135" s="2"/>
      <c r="D135" s="2"/>
      <c r="E135" s="18">
        <v>1.25</v>
      </c>
    </row>
    <row r="136" spans="2:6" ht="12.75">
      <c r="B136" s="2" t="s">
        <v>83</v>
      </c>
      <c r="C136" s="2"/>
      <c r="D136" s="2"/>
      <c r="E136" s="28">
        <f>(E134*E8*E135)/55</f>
        <v>16363.636363636364</v>
      </c>
      <c r="F136" s="2" t="s">
        <v>78</v>
      </c>
    </row>
    <row r="137" ht="13.5" thickBot="1"/>
    <row r="138" spans="1:5" s="2" customFormat="1" ht="12.75">
      <c r="A138" s="50" t="s">
        <v>73</v>
      </c>
      <c r="B138" s="32"/>
      <c r="C138" s="32"/>
      <c r="D138" s="32"/>
      <c r="E138" s="53"/>
    </row>
    <row r="139" spans="1:5" ht="13.5" thickBot="1">
      <c r="A139" s="34"/>
      <c r="B139" s="35"/>
      <c r="C139" s="35"/>
      <c r="D139" s="35"/>
      <c r="E139" s="54"/>
    </row>
    <row r="140" spans="1:13" ht="12.75">
      <c r="A140" s="31" t="s">
        <v>74</v>
      </c>
      <c r="B140" s="32"/>
      <c r="C140" s="32"/>
      <c r="D140" s="32"/>
      <c r="E140" s="40"/>
      <c r="F140" s="40"/>
      <c r="G140" s="55"/>
      <c r="H140" s="40"/>
      <c r="I140" s="40"/>
      <c r="J140" s="40"/>
      <c r="K140" s="41"/>
      <c r="L140" s="41"/>
      <c r="M140" s="56">
        <v>1.5</v>
      </c>
    </row>
    <row r="141" spans="1:13" ht="12.75">
      <c r="A141" s="34" t="s">
        <v>75</v>
      </c>
      <c r="B141" s="35"/>
      <c r="C141" s="35"/>
      <c r="D141" s="35"/>
      <c r="E141" s="14"/>
      <c r="F141" s="14"/>
      <c r="G141" s="16"/>
      <c r="H141" s="14"/>
      <c r="I141" s="14"/>
      <c r="J141" s="14"/>
      <c r="K141" s="42"/>
      <c r="L141" s="42"/>
      <c r="M141" s="57">
        <v>1</v>
      </c>
    </row>
    <row r="142" spans="1:13" ht="13.5" thickBot="1">
      <c r="A142" s="37" t="s">
        <v>76</v>
      </c>
      <c r="B142" s="38"/>
      <c r="C142" s="38"/>
      <c r="D142" s="38"/>
      <c r="E142" s="43"/>
      <c r="F142" s="43"/>
      <c r="G142" s="58"/>
      <c r="H142" s="43"/>
      <c r="I142" s="43"/>
      <c r="J142" s="43"/>
      <c r="K142" s="44"/>
      <c r="L142" s="44"/>
      <c r="M142" s="59">
        <v>0.75</v>
      </c>
    </row>
    <row r="146" spans="1:2" s="2" customFormat="1" ht="12.75">
      <c r="A146" s="6" t="s">
        <v>87</v>
      </c>
      <c r="B146" s="6"/>
    </row>
    <row r="148" spans="4:5" ht="12.75">
      <c r="D148" s="7" t="s">
        <v>10</v>
      </c>
      <c r="E148" s="7" t="s">
        <v>78</v>
      </c>
    </row>
    <row r="149" spans="1:5" ht="12.75">
      <c r="A149" t="s">
        <v>84</v>
      </c>
      <c r="D149" s="4">
        <v>82</v>
      </c>
      <c r="E149" s="60">
        <f>(D149*E8*E19)*0.1</f>
        <v>150.88</v>
      </c>
    </row>
    <row r="150" spans="1:5" ht="12.75">
      <c r="A150" t="s">
        <v>85</v>
      </c>
      <c r="D150" s="4">
        <v>0</v>
      </c>
      <c r="E150" s="60">
        <f>(D150*E8*E47)*0.1</f>
        <v>0</v>
      </c>
    </row>
    <row r="151" spans="1:5" ht="12.75">
      <c r="A151" t="s">
        <v>86</v>
      </c>
      <c r="D151" s="4">
        <v>98</v>
      </c>
      <c r="E151" s="60">
        <f>(D151*E8*E75)*0.1</f>
        <v>940.8000000000001</v>
      </c>
    </row>
    <row r="152" spans="2:6" ht="12.75">
      <c r="B152" s="2" t="s">
        <v>88</v>
      </c>
      <c r="C152" s="2"/>
      <c r="D152" s="2"/>
      <c r="E152" s="28">
        <f>SUM(E149:E151)</f>
        <v>1091.68</v>
      </c>
      <c r="F152" s="2" t="s">
        <v>78</v>
      </c>
    </row>
    <row r="154" ht="13.5" thickBot="1"/>
    <row r="155" spans="2:6" ht="13.5" thickBot="1">
      <c r="B155" s="2"/>
      <c r="C155" s="61" t="s">
        <v>89</v>
      </c>
      <c r="D155" s="62"/>
      <c r="E155" s="63">
        <f>E20+E48+E76+E90+E106+E136+E152</f>
        <v>91648.91636363637</v>
      </c>
      <c r="F155" s="64" t="s">
        <v>78</v>
      </c>
    </row>
  </sheetData>
  <sheetProtection/>
  <printOptions/>
  <pageMargins left="0" right="0" top="0.25" bottom="1" header="0.5" footer="0.5"/>
  <pageSetup horizontalDpi="200" verticalDpi="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4" max="6" width="12.140625" style="0" customWidth="1"/>
  </cols>
  <sheetData>
    <row r="1" s="1" customFormat="1" ht="15.75">
      <c r="A1" s="1" t="s">
        <v>91</v>
      </c>
    </row>
    <row r="2" s="2" customFormat="1" ht="12.75">
      <c r="A2" s="2" t="s">
        <v>167</v>
      </c>
    </row>
    <row r="3" s="2" customFormat="1" ht="12.75">
      <c r="A3" s="2" t="str">
        <f>Commercial!A3</f>
        <v>Revision 2, Updated 8/21/09</v>
      </c>
    </row>
    <row r="4" ht="12.75">
      <c r="F4" t="s">
        <v>178</v>
      </c>
    </row>
    <row r="6" spans="1:5" s="3" customFormat="1" ht="12.75">
      <c r="A6" s="3" t="s">
        <v>0</v>
      </c>
      <c r="E6" s="8">
        <v>2</v>
      </c>
    </row>
    <row r="7" spans="1:5" s="3" customFormat="1" ht="12.75">
      <c r="A7" s="3" t="s">
        <v>1</v>
      </c>
      <c r="E7" s="8">
        <v>70</v>
      </c>
    </row>
    <row r="8" spans="1:5" s="2" customFormat="1" ht="12.75">
      <c r="A8" s="2" t="s">
        <v>2</v>
      </c>
      <c r="E8" s="28">
        <f>E7-E6</f>
        <v>68</v>
      </c>
    </row>
    <row r="11" ht="12.75">
      <c r="A11" s="6" t="s">
        <v>168</v>
      </c>
    </row>
    <row r="13" spans="1:6" ht="12.75">
      <c r="A13" t="s">
        <v>92</v>
      </c>
      <c r="C13" s="7" t="s">
        <v>8</v>
      </c>
      <c r="D13" s="7" t="s">
        <v>127</v>
      </c>
      <c r="E13" s="7" t="s">
        <v>128</v>
      </c>
      <c r="F13" s="7" t="s">
        <v>7</v>
      </c>
    </row>
    <row r="14" spans="3:6" ht="12.75">
      <c r="C14" s="25">
        <v>63</v>
      </c>
      <c r="D14" s="25">
        <v>18</v>
      </c>
      <c r="E14" s="25">
        <v>14</v>
      </c>
      <c r="F14" s="25">
        <v>228</v>
      </c>
    </row>
    <row r="16" spans="1:6" ht="12.75">
      <c r="A16" t="s">
        <v>129</v>
      </c>
      <c r="D16" s="27">
        <f>(C14*E14)+((0.5*C14)*(D14-E14))</f>
        <v>1008</v>
      </c>
      <c r="E16" s="2" t="s">
        <v>94</v>
      </c>
      <c r="F16" s="2"/>
    </row>
    <row r="17" spans="1:6" ht="12.75">
      <c r="A17" t="s">
        <v>169</v>
      </c>
      <c r="D17" s="27">
        <f>2*(F14*E14)</f>
        <v>6384</v>
      </c>
      <c r="E17" s="2" t="s">
        <v>94</v>
      </c>
      <c r="F17" s="2"/>
    </row>
    <row r="18" spans="1:6" ht="12.75">
      <c r="A18" t="s">
        <v>170</v>
      </c>
      <c r="D18" s="27">
        <f>SQRT(((C14/2)*(C14/2))+((D14-E14)*(D14-E14)))*F14*2</f>
        <v>14479.346394088374</v>
      </c>
      <c r="E18" s="2" t="s">
        <v>94</v>
      </c>
      <c r="F18" s="2"/>
    </row>
    <row r="19" spans="1:6" ht="12.75">
      <c r="A19" t="s">
        <v>124</v>
      </c>
      <c r="D19" s="27">
        <f>(D16*2)+D17+D18</f>
        <v>22879.346394088374</v>
      </c>
      <c r="E19" s="2" t="s">
        <v>94</v>
      </c>
      <c r="F19" s="2"/>
    </row>
    <row r="20" spans="1:6" ht="12.75">
      <c r="A20" t="s">
        <v>126</v>
      </c>
      <c r="D20" s="27">
        <f>C14*F14</f>
        <v>14364</v>
      </c>
      <c r="E20" s="2" t="s">
        <v>94</v>
      </c>
      <c r="F20" s="2"/>
    </row>
    <row r="21" spans="1:6" ht="12.75">
      <c r="A21" t="s">
        <v>125</v>
      </c>
      <c r="D21" s="27">
        <f>D16*F14</f>
        <v>229824</v>
      </c>
      <c r="E21" s="2" t="s">
        <v>95</v>
      </c>
      <c r="F21" s="2"/>
    </row>
    <row r="23" spans="1:6" ht="12.75">
      <c r="A23" t="s">
        <v>130</v>
      </c>
      <c r="D23" s="18">
        <v>0.7</v>
      </c>
      <c r="E23" s="26" t="s">
        <v>131</v>
      </c>
      <c r="F23" s="2"/>
    </row>
    <row r="24" spans="1:6" ht="12.75">
      <c r="A24" t="s">
        <v>132</v>
      </c>
      <c r="D24" s="18">
        <v>1.01</v>
      </c>
      <c r="E24" s="26"/>
      <c r="F24" s="2"/>
    </row>
    <row r="25" spans="1:6" ht="12.75">
      <c r="A25" t="s">
        <v>155</v>
      </c>
      <c r="D25" s="18">
        <v>1</v>
      </c>
      <c r="E25" s="26" t="s">
        <v>156</v>
      </c>
      <c r="F25" s="2"/>
    </row>
    <row r="27" spans="1:6" ht="12.75">
      <c r="A27" t="s">
        <v>171</v>
      </c>
      <c r="E27" s="28">
        <f>(D23*D24)*D19*E8</f>
        <v>1099947.4572421927</v>
      </c>
      <c r="F27" s="26" t="s">
        <v>174</v>
      </c>
    </row>
    <row r="28" spans="1:6" ht="12.75">
      <c r="A28" t="s">
        <v>172</v>
      </c>
      <c r="E28" s="28">
        <f>(D21*E8*D25)/55</f>
        <v>284146.0363636364</v>
      </c>
      <c r="F28" s="26" t="s">
        <v>174</v>
      </c>
    </row>
    <row r="29" spans="1:6" ht="12.75">
      <c r="A29" s="2" t="s">
        <v>89</v>
      </c>
      <c r="B29" s="2"/>
      <c r="C29" s="2"/>
      <c r="E29" s="28">
        <f>SUM(E27:E28)</f>
        <v>1384093.493605829</v>
      </c>
      <c r="F29" s="26" t="s">
        <v>174</v>
      </c>
    </row>
    <row r="33" ht="12.75">
      <c r="A33" s="6" t="s">
        <v>175</v>
      </c>
    </row>
    <row r="35" spans="1:5" ht="12.75">
      <c r="A35" s="2" t="s">
        <v>176</v>
      </c>
      <c r="B35" s="2"/>
      <c r="C35" s="2"/>
      <c r="D35" s="2"/>
      <c r="E35" s="2"/>
    </row>
    <row r="37" spans="1:6" ht="12.75">
      <c r="A37" t="s">
        <v>92</v>
      </c>
      <c r="C37" s="7" t="s">
        <v>8</v>
      </c>
      <c r="D37" s="7" t="s">
        <v>127</v>
      </c>
      <c r="E37" s="7" t="s">
        <v>128</v>
      </c>
      <c r="F37" s="7" t="s">
        <v>7</v>
      </c>
    </row>
    <row r="38" spans="3:6" ht="12.75">
      <c r="C38" s="25">
        <v>0</v>
      </c>
      <c r="D38" s="25">
        <v>0</v>
      </c>
      <c r="E38" s="25">
        <v>0</v>
      </c>
      <c r="F38" s="25">
        <v>0</v>
      </c>
    </row>
    <row r="40" spans="1:6" ht="12.75">
      <c r="A40" t="s">
        <v>123</v>
      </c>
      <c r="D40" s="27" t="e">
        <f>'Arch Formulas'!F17</f>
        <v>#DIV/0!</v>
      </c>
      <c r="E40" s="2" t="s">
        <v>93</v>
      </c>
      <c r="F40" s="2"/>
    </row>
    <row r="41" spans="1:6" ht="12.75">
      <c r="A41" t="s">
        <v>129</v>
      </c>
      <c r="D41" s="27" t="e">
        <f>'Arch Formulas'!F18+(C38*E38)</f>
        <v>#DIV/0!</v>
      </c>
      <c r="E41" s="2" t="s">
        <v>94</v>
      </c>
      <c r="F41" s="2"/>
    </row>
    <row r="42" spans="1:6" ht="12.75">
      <c r="A42" t="s">
        <v>124</v>
      </c>
      <c r="D42" s="27" t="e">
        <f>'Arch Formulas'!F19+((C38*E38)*2)+((F38*E38)*2)</f>
        <v>#DIV/0!</v>
      </c>
      <c r="E42" s="2" t="s">
        <v>94</v>
      </c>
      <c r="F42" s="2"/>
    </row>
    <row r="43" spans="1:6" ht="12.75">
      <c r="A43" t="s">
        <v>126</v>
      </c>
      <c r="D43" s="27">
        <f>C38*F38</f>
        <v>0</v>
      </c>
      <c r="E43" s="2" t="s">
        <v>94</v>
      </c>
      <c r="F43" s="2"/>
    </row>
    <row r="44" spans="1:6" ht="12.75">
      <c r="A44" t="s">
        <v>125</v>
      </c>
      <c r="D44" s="27" t="e">
        <f>'Arch Formulas'!F20+(C38*E38*F38)</f>
        <v>#DIV/0!</v>
      </c>
      <c r="E44" s="2" t="s">
        <v>95</v>
      </c>
      <c r="F44" s="2"/>
    </row>
    <row r="45" spans="4:6" ht="12.75">
      <c r="D45" s="24"/>
      <c r="E45" s="24"/>
      <c r="F45" s="2"/>
    </row>
    <row r="46" spans="1:6" ht="12.75">
      <c r="A46" t="s">
        <v>130</v>
      </c>
      <c r="D46" s="18">
        <v>0.7</v>
      </c>
      <c r="E46" s="26" t="s">
        <v>131</v>
      </c>
      <c r="F46" s="2"/>
    </row>
    <row r="47" spans="1:6" ht="12.75">
      <c r="A47" t="s">
        <v>132</v>
      </c>
      <c r="D47" s="18">
        <v>1</v>
      </c>
      <c r="E47" s="26"/>
      <c r="F47" s="2"/>
    </row>
    <row r="48" spans="1:6" ht="12.75">
      <c r="A48" t="s">
        <v>155</v>
      </c>
      <c r="D48" s="18">
        <v>1.25</v>
      </c>
      <c r="E48" s="26" t="s">
        <v>156</v>
      </c>
      <c r="F48" s="2"/>
    </row>
    <row r="49" spans="4:6" ht="12.75">
      <c r="D49" s="24"/>
      <c r="E49" s="26"/>
      <c r="F49" s="2"/>
    </row>
    <row r="50" spans="1:6" ht="12.75">
      <c r="A50" t="s">
        <v>171</v>
      </c>
      <c r="E50" s="28" t="e">
        <f>(D46*D47)*D42*E8</f>
        <v>#DIV/0!</v>
      </c>
      <c r="F50" s="26" t="s">
        <v>174</v>
      </c>
    </row>
    <row r="51" spans="1:6" ht="12.75">
      <c r="A51" t="s">
        <v>172</v>
      </c>
      <c r="E51" s="28" t="e">
        <f>(D44*E8*D48)/55</f>
        <v>#DIV/0!</v>
      </c>
      <c r="F51" s="26" t="s">
        <v>174</v>
      </c>
    </row>
    <row r="52" spans="1:6" ht="12.75">
      <c r="A52" s="2" t="s">
        <v>89</v>
      </c>
      <c r="B52" s="2"/>
      <c r="C52" s="2"/>
      <c r="E52" s="28" t="e">
        <f>SUM(E50:E51)</f>
        <v>#DIV/0!</v>
      </c>
      <c r="F52" s="26" t="s">
        <v>174</v>
      </c>
    </row>
    <row r="53" spans="4:6" ht="12.75">
      <c r="D53" s="24"/>
      <c r="E53" s="26"/>
      <c r="F53" s="2"/>
    </row>
    <row r="54" spans="4:6" ht="12.75">
      <c r="D54" s="24"/>
      <c r="E54" s="26"/>
      <c r="F54" s="2"/>
    </row>
    <row r="55" spans="4:6" ht="12.75">
      <c r="D55" s="24"/>
      <c r="E55" s="26"/>
      <c r="F55" s="2"/>
    </row>
    <row r="56" spans="1:6" s="2" customFormat="1" ht="12.75">
      <c r="A56" s="2" t="s">
        <v>173</v>
      </c>
      <c r="F56" s="13"/>
    </row>
    <row r="57" spans="2:7" ht="12.75">
      <c r="B57" s="2"/>
      <c r="C57" s="2"/>
      <c r="D57" s="2"/>
      <c r="E57" s="2"/>
      <c r="F57" s="14"/>
      <c r="G57" s="14"/>
    </row>
    <row r="58" spans="1:11" ht="12.75">
      <c r="A58" t="s">
        <v>139</v>
      </c>
      <c r="B58" s="2"/>
      <c r="C58" s="2"/>
      <c r="D58" s="2"/>
      <c r="E58" s="2"/>
      <c r="F58" s="14">
        <v>1.1</v>
      </c>
      <c r="G58" s="14"/>
      <c r="J58" s="14"/>
      <c r="K58" s="14"/>
    </row>
    <row r="59" spans="1:11" ht="12.75">
      <c r="A59" t="s">
        <v>140</v>
      </c>
      <c r="B59" s="2"/>
      <c r="C59" s="2"/>
      <c r="D59" s="2"/>
      <c r="E59" s="2"/>
      <c r="F59" s="14">
        <v>0.95</v>
      </c>
      <c r="G59" s="14"/>
      <c r="J59" s="14"/>
      <c r="K59" s="14"/>
    </row>
    <row r="60" spans="1:11" ht="12.75">
      <c r="A60" t="s">
        <v>141</v>
      </c>
      <c r="B60" s="2"/>
      <c r="C60" s="2"/>
      <c r="D60" s="2"/>
      <c r="E60" s="2"/>
      <c r="F60" s="14">
        <v>0.65</v>
      </c>
      <c r="G60" s="14"/>
      <c r="J60" s="14"/>
      <c r="K60" s="14"/>
    </row>
    <row r="61" spans="1:11" ht="12.75">
      <c r="A61" t="s">
        <v>142</v>
      </c>
      <c r="B61" s="2"/>
      <c r="C61" s="2"/>
      <c r="D61" s="2"/>
      <c r="E61" s="2"/>
      <c r="F61" s="14">
        <v>1.1</v>
      </c>
      <c r="G61" s="14"/>
      <c r="J61" s="14"/>
      <c r="K61" s="14"/>
    </row>
    <row r="62" spans="1:11" ht="12.75">
      <c r="A62" t="s">
        <v>143</v>
      </c>
      <c r="B62" s="2"/>
      <c r="C62" s="2"/>
      <c r="D62" s="2"/>
      <c r="E62" s="2"/>
      <c r="F62" s="14" t="s">
        <v>144</v>
      </c>
      <c r="G62" s="14"/>
      <c r="J62" s="14"/>
      <c r="K62" s="14"/>
    </row>
    <row r="63" spans="1:6" ht="12.75">
      <c r="A63" t="s">
        <v>145</v>
      </c>
      <c r="D63" s="24"/>
      <c r="E63" s="24"/>
      <c r="F63" s="14">
        <v>1</v>
      </c>
    </row>
    <row r="64" spans="1:6" ht="12.75">
      <c r="A64" t="s">
        <v>146</v>
      </c>
      <c r="D64" s="24"/>
      <c r="E64" s="24"/>
      <c r="F64" s="14">
        <v>0.7</v>
      </c>
    </row>
    <row r="65" spans="1:6" ht="12.75">
      <c r="A65" t="s">
        <v>147</v>
      </c>
      <c r="D65" s="24"/>
      <c r="E65" s="24"/>
      <c r="F65" s="14">
        <v>0.5</v>
      </c>
    </row>
    <row r="66" spans="1:6" ht="12.75">
      <c r="A66" t="s">
        <v>148</v>
      </c>
      <c r="D66" s="24"/>
      <c r="E66" s="24"/>
      <c r="F66" s="14">
        <v>0.56</v>
      </c>
    </row>
    <row r="67" spans="1:6" ht="12.75">
      <c r="A67" t="s">
        <v>149</v>
      </c>
      <c r="D67" s="24"/>
      <c r="E67" s="24"/>
      <c r="F67" s="14" t="s">
        <v>150</v>
      </c>
    </row>
    <row r="68" spans="1:6" ht="12.75">
      <c r="A68" t="s">
        <v>151</v>
      </c>
      <c r="D68" s="24"/>
      <c r="E68" s="24"/>
      <c r="F68" s="14">
        <v>0.1</v>
      </c>
    </row>
    <row r="69" spans="1:6" ht="12.75">
      <c r="A69" t="s">
        <v>152</v>
      </c>
      <c r="D69" s="24"/>
      <c r="E69" s="24"/>
      <c r="F69" s="14">
        <v>0.5</v>
      </c>
    </row>
    <row r="70" spans="1:6" ht="12.75">
      <c r="A70" t="s">
        <v>154</v>
      </c>
      <c r="D70" s="24"/>
      <c r="E70" s="24"/>
      <c r="F70" s="14">
        <v>0.7</v>
      </c>
    </row>
    <row r="71" spans="1:6" ht="12.75">
      <c r="A71" t="s">
        <v>153</v>
      </c>
      <c r="D71" s="24"/>
      <c r="E71" s="24"/>
      <c r="F71" s="14">
        <v>0.44</v>
      </c>
    </row>
    <row r="72" spans="4:6" ht="12.75">
      <c r="D72" s="24"/>
      <c r="E72" s="24"/>
      <c r="F72" s="2"/>
    </row>
    <row r="73" spans="1:6" s="2" customFormat="1" ht="12.75">
      <c r="A73" s="2" t="s">
        <v>133</v>
      </c>
      <c r="F73" s="13"/>
    </row>
    <row r="74" spans="2:7" ht="12.75">
      <c r="B74" s="2"/>
      <c r="C74" s="2"/>
      <c r="D74" s="2"/>
      <c r="E74" s="2"/>
      <c r="F74" s="14"/>
      <c r="G74" s="14"/>
    </row>
    <row r="75" spans="1:11" ht="12.75">
      <c r="A75" t="s">
        <v>134</v>
      </c>
      <c r="B75" s="2"/>
      <c r="C75" s="2"/>
      <c r="D75" s="2"/>
      <c r="E75" s="2"/>
      <c r="F75" s="14">
        <v>1.08</v>
      </c>
      <c r="G75" s="14"/>
      <c r="J75" s="14"/>
      <c r="K75" s="14"/>
    </row>
    <row r="76" spans="1:11" ht="12.75">
      <c r="A76" t="s">
        <v>135</v>
      </c>
      <c r="B76" s="2"/>
      <c r="C76" s="2"/>
      <c r="D76" s="2"/>
      <c r="E76" s="2"/>
      <c r="F76" s="14">
        <v>1.05</v>
      </c>
      <c r="G76" s="14"/>
      <c r="J76" s="14"/>
      <c r="K76" s="14"/>
    </row>
    <row r="77" spans="1:11" ht="12.75">
      <c r="A77" t="s">
        <v>136</v>
      </c>
      <c r="B77" s="2"/>
      <c r="C77" s="2"/>
      <c r="D77" s="2"/>
      <c r="E77" s="2"/>
      <c r="F77" s="14">
        <v>1.03</v>
      </c>
      <c r="G77" s="14"/>
      <c r="J77" s="14"/>
      <c r="K77" s="14"/>
    </row>
    <row r="78" spans="1:11" ht="12.75">
      <c r="A78" t="s">
        <v>137</v>
      </c>
      <c r="B78" s="2"/>
      <c r="C78" s="2"/>
      <c r="D78" s="2"/>
      <c r="E78" s="2"/>
      <c r="F78" s="14">
        <v>1.02</v>
      </c>
      <c r="G78" s="14"/>
      <c r="J78" s="14"/>
      <c r="K78" s="14"/>
    </row>
    <row r="79" spans="1:11" ht="12.75">
      <c r="A79" t="s">
        <v>138</v>
      </c>
      <c r="B79" s="2"/>
      <c r="C79" s="2"/>
      <c r="D79" s="2"/>
      <c r="E79" s="2"/>
      <c r="F79" s="14">
        <v>1</v>
      </c>
      <c r="G79" s="14"/>
      <c r="J79" s="14"/>
      <c r="K79" s="14"/>
    </row>
    <row r="80" spans="4:6" ht="12.75">
      <c r="D80" s="24"/>
      <c r="E80" s="24"/>
      <c r="F80" s="2"/>
    </row>
    <row r="81" spans="1:6" s="2" customFormat="1" ht="12.75">
      <c r="A81" s="2" t="s">
        <v>157</v>
      </c>
      <c r="F81" s="13"/>
    </row>
    <row r="82" spans="2:7" ht="12.75">
      <c r="B82" s="2"/>
      <c r="C82" s="2"/>
      <c r="D82" s="2"/>
      <c r="E82" s="2"/>
      <c r="F82" s="14"/>
      <c r="G82" s="14"/>
    </row>
    <row r="83" spans="1:11" ht="12.75">
      <c r="A83" t="s">
        <v>158</v>
      </c>
      <c r="B83" s="2"/>
      <c r="C83" s="2"/>
      <c r="D83" s="2"/>
      <c r="E83" s="2"/>
      <c r="F83" s="14" t="s">
        <v>159</v>
      </c>
      <c r="G83" s="14"/>
      <c r="J83" s="14"/>
      <c r="K83" s="14"/>
    </row>
    <row r="84" spans="1:11" ht="12.75">
      <c r="A84" t="s">
        <v>160</v>
      </c>
      <c r="B84" s="2"/>
      <c r="C84" s="2"/>
      <c r="D84" s="2"/>
      <c r="E84" s="2"/>
      <c r="F84" s="14" t="s">
        <v>161</v>
      </c>
      <c r="G84" s="14"/>
      <c r="J84" s="14"/>
      <c r="K84" s="14"/>
    </row>
    <row r="85" spans="1:11" ht="12.75">
      <c r="A85" t="s">
        <v>162</v>
      </c>
      <c r="B85" s="2"/>
      <c r="C85" s="2"/>
      <c r="D85" s="2"/>
      <c r="E85" s="2"/>
      <c r="F85" s="14" t="s">
        <v>163</v>
      </c>
      <c r="G85" s="14"/>
      <c r="J85" s="14"/>
      <c r="K85" s="14"/>
    </row>
    <row r="86" spans="1:11" ht="12.75">
      <c r="A86" t="s">
        <v>164</v>
      </c>
      <c r="B86" s="2"/>
      <c r="C86" s="2"/>
      <c r="D86" s="2"/>
      <c r="E86" s="2"/>
      <c r="F86" s="14" t="s">
        <v>165</v>
      </c>
      <c r="G86" s="14"/>
      <c r="J86" s="14"/>
      <c r="K86" s="14"/>
    </row>
    <row r="87" spans="4:6" ht="12.75">
      <c r="D87" s="24"/>
      <c r="E87" s="24"/>
      <c r="F87" s="2"/>
    </row>
    <row r="88" spans="4:6" ht="12.75">
      <c r="D88" s="24"/>
      <c r="E88" s="24"/>
      <c r="F88" s="2"/>
    </row>
    <row r="89" spans="4:6" ht="12.75">
      <c r="D89" s="24"/>
      <c r="E89" s="24"/>
      <c r="F89" s="2"/>
    </row>
    <row r="90" spans="4:6" ht="12.75">
      <c r="D90" s="24"/>
      <c r="E90" s="24"/>
      <c r="F90" s="2"/>
    </row>
    <row r="91" spans="4:6" ht="12.75">
      <c r="D91" s="24"/>
      <c r="E91" s="24"/>
      <c r="F91" s="2"/>
    </row>
    <row r="92" spans="4:6" ht="12.75">
      <c r="D92" s="24"/>
      <c r="E92" s="24"/>
      <c r="F92" s="2"/>
    </row>
    <row r="98" spans="1:2" s="2" customFormat="1" ht="12.75">
      <c r="A98" s="6"/>
      <c r="B98" s="6"/>
    </row>
    <row r="100" spans="2:6" ht="12.75">
      <c r="B100" s="7"/>
      <c r="C100" s="7"/>
      <c r="D100" s="7"/>
      <c r="E100" s="7"/>
      <c r="F100" s="7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4:6" ht="12.75"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7" ht="12.75">
      <c r="B107" s="2"/>
      <c r="C107" s="2"/>
      <c r="D107" s="2"/>
      <c r="E107" s="2"/>
      <c r="F107" s="2"/>
      <c r="G107" s="2"/>
    </row>
    <row r="108" spans="2:6" ht="12.75">
      <c r="B108" s="2"/>
      <c r="C108" s="2"/>
      <c r="D108" s="2"/>
      <c r="E108" s="2"/>
      <c r="F108" s="13"/>
    </row>
    <row r="109" s="2" customFormat="1" ht="12.75">
      <c r="F109" s="13"/>
    </row>
    <row r="110" spans="2:6" ht="12.75">
      <c r="B110" s="2"/>
      <c r="C110" s="2"/>
      <c r="D110" s="2"/>
      <c r="E110" s="2"/>
      <c r="F110" s="13"/>
    </row>
    <row r="111" spans="2:11" ht="12.75">
      <c r="B111" s="2"/>
      <c r="C111" s="2"/>
      <c r="D111" s="2"/>
      <c r="E111" s="2"/>
      <c r="F111" s="14"/>
      <c r="G111" s="14"/>
      <c r="J111" s="14"/>
      <c r="K111" s="14"/>
    </row>
    <row r="112" spans="2:11" ht="12.75">
      <c r="B112" s="2"/>
      <c r="C112" s="2"/>
      <c r="D112" s="2"/>
      <c r="E112" s="2"/>
      <c r="F112" s="14"/>
      <c r="G112" s="14"/>
      <c r="J112" s="14"/>
      <c r="K112" s="14"/>
    </row>
    <row r="113" spans="2:11" ht="12.75">
      <c r="B113" s="2"/>
      <c r="C113" s="2"/>
      <c r="D113" s="2"/>
      <c r="E113" s="2"/>
      <c r="F113" s="14"/>
      <c r="G113" s="14"/>
      <c r="J113" s="14"/>
      <c r="K113" s="14"/>
    </row>
    <row r="114" spans="2:11" ht="12.75">
      <c r="B114" s="2"/>
      <c r="C114" s="2"/>
      <c r="D114" s="2"/>
      <c r="E114" s="2"/>
      <c r="F114" s="14"/>
      <c r="G114" s="14"/>
      <c r="J114" s="14"/>
      <c r="K114" s="14"/>
    </row>
    <row r="115" spans="2:11" ht="12.75">
      <c r="B115" s="2"/>
      <c r="C115" s="2"/>
      <c r="D115" s="2"/>
      <c r="E115" s="2"/>
      <c r="F115" s="14"/>
      <c r="G115" s="14"/>
      <c r="J115" s="14"/>
      <c r="K115" s="14"/>
    </row>
    <row r="116" spans="2:11" ht="12.75">
      <c r="B116" s="2"/>
      <c r="C116" s="2"/>
      <c r="D116" s="2"/>
      <c r="E116" s="2"/>
      <c r="F116" s="14"/>
      <c r="G116" s="14"/>
      <c r="J116" s="14"/>
      <c r="K116" s="14"/>
    </row>
    <row r="117" spans="2:11" ht="12.75">
      <c r="B117" s="2"/>
      <c r="C117" s="2"/>
      <c r="D117" s="2"/>
      <c r="E117" s="2"/>
      <c r="F117" s="14"/>
      <c r="G117" s="14"/>
      <c r="J117" s="14"/>
      <c r="K117" s="14"/>
    </row>
    <row r="118" spans="2:11" ht="12.75">
      <c r="B118" s="2"/>
      <c r="C118" s="2"/>
      <c r="D118" s="2"/>
      <c r="E118" s="2"/>
      <c r="F118" s="14"/>
      <c r="G118" s="14"/>
      <c r="J118" s="14"/>
      <c r="K118" s="14"/>
    </row>
    <row r="119" spans="2:11" ht="12.75">
      <c r="B119" s="2"/>
      <c r="C119" s="2"/>
      <c r="D119" s="2"/>
      <c r="E119" s="2"/>
      <c r="F119" s="14"/>
      <c r="G119" s="14"/>
      <c r="J119" s="14"/>
      <c r="K119" s="14"/>
    </row>
    <row r="120" spans="2:11" ht="12.75">
      <c r="B120" s="2"/>
      <c r="C120" s="2"/>
      <c r="D120" s="2"/>
      <c r="E120" s="2"/>
      <c r="F120" s="14"/>
      <c r="G120" s="14"/>
      <c r="J120" s="14"/>
      <c r="K120" s="14"/>
    </row>
    <row r="121" spans="2:11" ht="12.75">
      <c r="B121" s="2"/>
      <c r="C121" s="2"/>
      <c r="D121" s="2"/>
      <c r="E121" s="2"/>
      <c r="F121" s="14"/>
      <c r="G121" s="14"/>
      <c r="J121" s="14"/>
      <c r="K121" s="14"/>
    </row>
    <row r="122" spans="2:11" ht="12.75">
      <c r="B122" s="2"/>
      <c r="C122" s="2"/>
      <c r="D122" s="2"/>
      <c r="E122" s="2"/>
      <c r="F122" s="14"/>
      <c r="G122" s="14"/>
      <c r="J122" s="14"/>
      <c r="K122" s="14"/>
    </row>
    <row r="123" spans="2:11" ht="12.75">
      <c r="B123" s="2"/>
      <c r="C123" s="2"/>
      <c r="D123" s="2"/>
      <c r="E123" s="2"/>
      <c r="F123" s="14"/>
      <c r="G123" s="14"/>
      <c r="J123" s="14"/>
      <c r="K123" s="14"/>
    </row>
    <row r="124" spans="4:6" ht="12.75">
      <c r="D124" s="2"/>
      <c r="E124" s="2"/>
      <c r="F124" s="11"/>
    </row>
    <row r="126" spans="1:2" s="2" customFormat="1" ht="12.75">
      <c r="A126" s="6"/>
      <c r="B126" s="6"/>
    </row>
    <row r="128" spans="2:6" ht="12.75">
      <c r="B128" s="7"/>
      <c r="C128" s="7"/>
      <c r="D128" s="7"/>
      <c r="E128" s="7"/>
      <c r="F128" s="7"/>
    </row>
    <row r="129" spans="2:6" ht="12.75">
      <c r="B129" s="4"/>
      <c r="C129" s="4"/>
      <c r="D129" s="4"/>
      <c r="E129" s="4"/>
      <c r="F129" s="10"/>
    </row>
    <row r="130" spans="2:6" ht="12.75">
      <c r="B130" s="4"/>
      <c r="C130" s="4"/>
      <c r="D130" s="4"/>
      <c r="E130" s="4"/>
      <c r="F130" s="10"/>
    </row>
    <row r="131" spans="2:6" ht="12.75">
      <c r="B131" s="4"/>
      <c r="C131" s="4"/>
      <c r="D131" s="4"/>
      <c r="E131" s="4"/>
      <c r="F131" s="10"/>
    </row>
    <row r="132" spans="2:6" ht="12.75">
      <c r="B132" s="4"/>
      <c r="C132" s="4"/>
      <c r="D132" s="4"/>
      <c r="E132" s="4"/>
      <c r="F132" s="10"/>
    </row>
    <row r="133" spans="4:6" ht="12.75">
      <c r="D133" s="2"/>
      <c r="E133" s="2"/>
      <c r="F133" s="9"/>
    </row>
    <row r="134" spans="2:6" ht="12.75">
      <c r="B134" s="2"/>
      <c r="C134" s="2"/>
      <c r="D134" s="2"/>
      <c r="E134" s="2"/>
      <c r="F134" s="12"/>
    </row>
    <row r="135" spans="2:7" ht="12.75">
      <c r="B135" s="2"/>
      <c r="C135" s="2"/>
      <c r="D135" s="2"/>
      <c r="E135" s="2"/>
      <c r="F135" s="9"/>
      <c r="G135" s="2"/>
    </row>
    <row r="136" spans="2:6" ht="12.75">
      <c r="B136" s="2"/>
      <c r="C136" s="2"/>
      <c r="D136" s="2"/>
      <c r="E136" s="2"/>
      <c r="F136" s="13"/>
    </row>
    <row r="137" s="2" customFormat="1" ht="12.75">
      <c r="F137" s="13"/>
    </row>
    <row r="138" spans="2:6" ht="12.75">
      <c r="B138" s="2"/>
      <c r="C138" s="2"/>
      <c r="D138" s="2"/>
      <c r="E138" s="2"/>
      <c r="F138" s="13"/>
    </row>
    <row r="139" spans="2:11" ht="12.75">
      <c r="B139" s="2"/>
      <c r="C139" s="2"/>
      <c r="D139" s="2"/>
      <c r="E139" s="2"/>
      <c r="F139" s="14"/>
      <c r="G139" s="14"/>
      <c r="J139" s="14"/>
      <c r="K139" s="14"/>
    </row>
    <row r="140" spans="2:11" ht="12.75">
      <c r="B140" s="2"/>
      <c r="C140" s="2"/>
      <c r="D140" s="2"/>
      <c r="E140" s="2"/>
      <c r="F140" s="14"/>
      <c r="G140" s="14"/>
      <c r="J140" s="14"/>
      <c r="K140" s="14"/>
    </row>
    <row r="141" spans="2:11" ht="12.75">
      <c r="B141" s="2"/>
      <c r="C141" s="2"/>
      <c r="D141" s="2"/>
      <c r="E141" s="2"/>
      <c r="F141" s="14"/>
      <c r="G141" s="14"/>
      <c r="J141" s="14"/>
      <c r="K141" s="14"/>
    </row>
    <row r="142" spans="2:6" ht="12.75">
      <c r="B142" s="2"/>
      <c r="C142" s="2"/>
      <c r="D142" s="2"/>
      <c r="E142" s="2"/>
      <c r="F142" s="13"/>
    </row>
    <row r="143" spans="2:6" ht="12.75">
      <c r="B143" s="2"/>
      <c r="C143" s="2"/>
      <c r="D143" s="2"/>
      <c r="E143" s="2"/>
      <c r="F143" s="13"/>
    </row>
    <row r="144" spans="1:2" s="2" customFormat="1" ht="12.75">
      <c r="A144" s="6"/>
      <c r="B144" s="6"/>
    </row>
    <row r="146" spans="2:6" ht="12.75">
      <c r="B146" s="7"/>
      <c r="C146" s="7"/>
      <c r="D146" s="7"/>
      <c r="E146" s="7"/>
      <c r="F146" s="7"/>
    </row>
    <row r="147" spans="2:6" ht="12.75">
      <c r="B147" s="4"/>
      <c r="C147" s="4"/>
      <c r="D147" s="4"/>
      <c r="E147" s="4"/>
      <c r="F147" s="10"/>
    </row>
    <row r="148" spans="2:6" ht="12.75">
      <c r="B148" s="4"/>
      <c r="C148" s="4"/>
      <c r="D148" s="4"/>
      <c r="E148" s="4"/>
      <c r="F148" s="10"/>
    </row>
    <row r="149" spans="2:6" ht="12.75">
      <c r="B149" s="4"/>
      <c r="C149" s="4"/>
      <c r="D149" s="4"/>
      <c r="E149" s="4"/>
      <c r="F149" s="10"/>
    </row>
    <row r="150" spans="2:6" ht="12.75">
      <c r="B150" s="4"/>
      <c r="C150" s="4"/>
      <c r="D150" s="4"/>
      <c r="E150" s="4"/>
      <c r="F150" s="10"/>
    </row>
    <row r="151" spans="4:6" ht="12.75">
      <c r="D151" s="2"/>
      <c r="E151" s="2"/>
      <c r="F151" s="9"/>
    </row>
    <row r="152" spans="2:6" ht="12.75">
      <c r="B152" s="2"/>
      <c r="C152" s="2"/>
      <c r="D152" s="2"/>
      <c r="E152" s="2"/>
      <c r="F152" s="12"/>
    </row>
    <row r="153" spans="2:7" ht="12.75">
      <c r="B153" s="2"/>
      <c r="C153" s="2"/>
      <c r="D153" s="2"/>
      <c r="E153" s="2"/>
      <c r="F153" s="9"/>
      <c r="G153" s="2"/>
    </row>
    <row r="154" spans="2:6" ht="12.75">
      <c r="B154" s="2"/>
      <c r="C154" s="2"/>
      <c r="D154" s="2"/>
      <c r="E154" s="2"/>
      <c r="F154" s="13"/>
    </row>
    <row r="155" s="2" customFormat="1" ht="12.75">
      <c r="F155" s="13"/>
    </row>
    <row r="156" spans="2:6" ht="12.75">
      <c r="B156" s="2"/>
      <c r="C156" s="2"/>
      <c r="D156" s="2"/>
      <c r="E156" s="2"/>
      <c r="F156" s="13"/>
    </row>
    <row r="157" spans="2:11" ht="12.75">
      <c r="B157" s="2"/>
      <c r="C157" s="2"/>
      <c r="D157" s="2"/>
      <c r="E157" s="2"/>
      <c r="F157" s="14"/>
      <c r="G157" s="14"/>
      <c r="J157" s="14"/>
      <c r="K157" s="14"/>
    </row>
    <row r="158" spans="2:11" ht="12.75">
      <c r="B158" s="2"/>
      <c r="C158" s="2"/>
      <c r="D158" s="2"/>
      <c r="E158" s="2"/>
      <c r="F158" s="14"/>
      <c r="G158" s="14"/>
      <c r="J158" s="14"/>
      <c r="K158" s="14"/>
    </row>
    <row r="159" spans="2:11" ht="12.75">
      <c r="B159" s="2"/>
      <c r="C159" s="2"/>
      <c r="D159" s="2"/>
      <c r="E159" s="2"/>
      <c r="F159" s="14"/>
      <c r="G159" s="14"/>
      <c r="J159" s="14"/>
      <c r="K159" s="14"/>
    </row>
    <row r="160" spans="2:6" ht="12.75">
      <c r="B160" s="2"/>
      <c r="C160" s="2"/>
      <c r="D160" s="2"/>
      <c r="E160" s="2"/>
      <c r="F160" s="13"/>
    </row>
    <row r="161" spans="2:6" ht="12.75">
      <c r="B161" s="2"/>
      <c r="C161" s="2"/>
      <c r="D161" s="2"/>
      <c r="E161" s="2"/>
      <c r="F161" s="13"/>
    </row>
    <row r="162" spans="2:6" ht="12.75">
      <c r="B162" s="2"/>
      <c r="C162" s="2"/>
      <c r="D162" s="2"/>
      <c r="E162" s="2"/>
      <c r="F162" s="13"/>
    </row>
    <row r="163" spans="2:6" ht="12.75">
      <c r="B163" s="2"/>
      <c r="C163" s="2"/>
      <c r="D163" s="2"/>
      <c r="E163" s="2"/>
      <c r="F163" s="13"/>
    </row>
    <row r="164" spans="1:2" s="2" customFormat="1" ht="12.75">
      <c r="A164" s="6"/>
      <c r="B164" s="6"/>
    </row>
    <row r="166" spans="2:6" ht="12.75">
      <c r="B166" s="7"/>
      <c r="C166" s="7"/>
      <c r="D166" s="7"/>
      <c r="E166" s="7"/>
      <c r="F166" s="7"/>
    </row>
    <row r="167" spans="2:6" ht="12.75">
      <c r="B167" s="4"/>
      <c r="C167" s="4"/>
      <c r="D167" s="4"/>
      <c r="E167" s="4"/>
      <c r="F167" s="9"/>
    </row>
    <row r="168" spans="2:6" ht="12.75">
      <c r="B168" s="2"/>
      <c r="C168" s="2"/>
      <c r="D168" s="2"/>
      <c r="E168" s="2"/>
      <c r="F168" s="5"/>
    </row>
    <row r="169" spans="2:7" ht="12.75">
      <c r="B169" s="2"/>
      <c r="C169" s="2"/>
      <c r="D169" s="2"/>
      <c r="E169" s="2"/>
      <c r="F169" s="9"/>
      <c r="G169" s="2"/>
    </row>
    <row r="170" spans="2:6" ht="12.75">
      <c r="B170" s="2"/>
      <c r="C170" s="2"/>
      <c r="D170" s="2"/>
      <c r="E170" s="2"/>
      <c r="F170" s="13"/>
    </row>
    <row r="171" s="2" customFormat="1" ht="12.75">
      <c r="F171" s="13"/>
    </row>
    <row r="172" spans="2:6" ht="12.75">
      <c r="B172" s="2"/>
      <c r="C172" s="2"/>
      <c r="D172" s="2"/>
      <c r="E172" s="2"/>
      <c r="F172" s="13"/>
    </row>
    <row r="173" spans="2:11" ht="12.75">
      <c r="B173" s="2"/>
      <c r="C173" s="2"/>
      <c r="D173" s="2"/>
      <c r="E173" s="2"/>
      <c r="F173" s="14"/>
      <c r="G173" s="14"/>
      <c r="H173" s="15"/>
      <c r="I173" s="15"/>
      <c r="J173" s="14"/>
      <c r="K173" s="14"/>
    </row>
    <row r="174" spans="2:11" ht="12.75">
      <c r="B174" s="2"/>
      <c r="C174" s="2"/>
      <c r="D174" s="2"/>
      <c r="E174" s="2"/>
      <c r="F174" s="14"/>
      <c r="G174" s="14"/>
      <c r="H174" s="15"/>
      <c r="I174" s="15"/>
      <c r="J174" s="14"/>
      <c r="K174" s="14"/>
    </row>
    <row r="175" spans="2:11" ht="12.75">
      <c r="B175" s="2"/>
      <c r="C175" s="2"/>
      <c r="D175" s="2"/>
      <c r="E175" s="2"/>
      <c r="F175" s="14"/>
      <c r="G175" s="14"/>
      <c r="H175" s="15"/>
      <c r="I175" s="15"/>
      <c r="J175" s="14"/>
      <c r="K175" s="14"/>
    </row>
    <row r="176" spans="2:11" ht="12.75">
      <c r="B176" s="2"/>
      <c r="C176" s="2"/>
      <c r="D176" s="2"/>
      <c r="E176" s="2"/>
      <c r="F176" s="14"/>
      <c r="G176" s="14"/>
      <c r="H176" s="15"/>
      <c r="I176" s="15"/>
      <c r="J176" s="14"/>
      <c r="K176" s="14"/>
    </row>
    <row r="177" spans="2:11" ht="12.75">
      <c r="B177" s="2"/>
      <c r="C177" s="2"/>
      <c r="D177" s="2"/>
      <c r="E177" s="2"/>
      <c r="F177" s="14"/>
      <c r="G177" s="14"/>
      <c r="H177" s="15"/>
      <c r="I177" s="15"/>
      <c r="J177" s="14"/>
      <c r="K177" s="14"/>
    </row>
    <row r="178" spans="2:11" ht="12.75">
      <c r="B178" s="2"/>
      <c r="C178" s="2"/>
      <c r="D178" s="2"/>
      <c r="E178" s="2"/>
      <c r="F178" s="14"/>
      <c r="G178" s="14"/>
      <c r="H178" s="15"/>
      <c r="I178" s="15"/>
      <c r="J178" s="14"/>
      <c r="K178" s="14"/>
    </row>
    <row r="179" spans="2:11" ht="12.75">
      <c r="B179" s="2"/>
      <c r="C179" s="2"/>
      <c r="D179" s="2"/>
      <c r="E179" s="2"/>
      <c r="F179" s="14"/>
      <c r="G179" s="14"/>
      <c r="H179" s="15"/>
      <c r="I179" s="15"/>
      <c r="J179" s="14"/>
      <c r="K179" s="14"/>
    </row>
    <row r="180" spans="1:2" s="2" customFormat="1" ht="12.75">
      <c r="A180" s="6"/>
      <c r="B180" s="6"/>
    </row>
    <row r="182" spans="2:6" ht="12.75">
      <c r="B182" s="7"/>
      <c r="C182" s="7"/>
      <c r="D182" s="7"/>
      <c r="E182" s="7"/>
      <c r="F182" s="7"/>
    </row>
    <row r="183" spans="2:6" ht="12.75">
      <c r="B183" s="4"/>
      <c r="C183" s="4"/>
      <c r="D183" s="4"/>
      <c r="E183" s="4"/>
      <c r="F183" s="9"/>
    </row>
    <row r="184" spans="2:6" ht="12.75">
      <c r="B184" s="2"/>
      <c r="C184" s="2"/>
      <c r="D184" s="2"/>
      <c r="E184" s="2"/>
      <c r="F184" s="12"/>
    </row>
    <row r="185" spans="2:7" ht="12.75">
      <c r="B185" s="2"/>
      <c r="C185" s="2"/>
      <c r="D185" s="2"/>
      <c r="E185" s="2"/>
      <c r="F185" s="9"/>
      <c r="G185" s="2"/>
    </row>
    <row r="187" s="2" customFormat="1" ht="12.75">
      <c r="F187" s="13"/>
    </row>
    <row r="188" spans="2:6" ht="12.75">
      <c r="B188" s="2"/>
      <c r="C188" s="2"/>
      <c r="D188" s="2"/>
      <c r="E188" s="2"/>
      <c r="F188" s="13"/>
    </row>
    <row r="189" spans="2:11" ht="12.75">
      <c r="B189" s="2"/>
      <c r="C189" s="2"/>
      <c r="D189" s="2"/>
      <c r="E189" s="2"/>
      <c r="F189" s="14"/>
      <c r="G189" s="14"/>
      <c r="H189" s="14"/>
      <c r="I189" s="14"/>
      <c r="J189" s="14"/>
      <c r="K189" s="14"/>
    </row>
    <row r="190" spans="2:11" ht="12.75">
      <c r="B190" s="2"/>
      <c r="C190" s="2"/>
      <c r="D190" s="2"/>
      <c r="E190" s="2"/>
      <c r="F190" s="14"/>
      <c r="G190" s="14"/>
      <c r="H190" s="14"/>
      <c r="I190" s="14"/>
      <c r="J190" s="14"/>
      <c r="K190" s="14"/>
    </row>
    <row r="191" spans="2:11" ht="12.75">
      <c r="B191" s="2"/>
      <c r="C191" s="2"/>
      <c r="D191" s="2"/>
      <c r="E191" s="2"/>
      <c r="F191" s="14"/>
      <c r="G191" s="14"/>
      <c r="H191" s="14"/>
      <c r="I191" s="14"/>
      <c r="J191" s="14"/>
      <c r="K191" s="14"/>
    </row>
    <row r="192" spans="2:11" ht="12.75">
      <c r="B192" s="2"/>
      <c r="C192" s="2"/>
      <c r="D192" s="2"/>
      <c r="E192" s="2"/>
      <c r="F192" s="14"/>
      <c r="G192" s="14"/>
      <c r="H192" s="14"/>
      <c r="I192" s="14"/>
      <c r="J192" s="14"/>
      <c r="K192" s="14"/>
    </row>
    <row r="193" spans="2:11" ht="12.75">
      <c r="B193" s="2"/>
      <c r="C193" s="2"/>
      <c r="D193" s="2"/>
      <c r="E193" s="2"/>
      <c r="F193" s="14"/>
      <c r="G193" s="14"/>
      <c r="H193" s="14"/>
      <c r="I193" s="14"/>
      <c r="J193" s="14"/>
      <c r="K193" s="14"/>
    </row>
    <row r="194" spans="2:11" ht="12.75">
      <c r="B194" s="2"/>
      <c r="C194" s="2"/>
      <c r="D194" s="2"/>
      <c r="E194" s="2"/>
      <c r="F194" s="14"/>
      <c r="G194" s="14"/>
      <c r="H194" s="14"/>
      <c r="I194" s="14"/>
      <c r="J194" s="14"/>
      <c r="K194" s="14"/>
    </row>
    <row r="195" spans="2:11" ht="12.75">
      <c r="B195" s="2"/>
      <c r="C195" s="2"/>
      <c r="D195" s="2"/>
      <c r="E195" s="2"/>
      <c r="F195" s="14"/>
      <c r="G195" s="14"/>
      <c r="H195" s="14"/>
      <c r="I195" s="14"/>
      <c r="J195" s="14"/>
      <c r="K195" s="14"/>
    </row>
    <row r="196" spans="8:9" ht="12.75">
      <c r="H196" s="14"/>
      <c r="I196" s="14"/>
    </row>
    <row r="197" spans="8:9" ht="12.75">
      <c r="H197" s="14"/>
      <c r="I197" s="14"/>
    </row>
    <row r="198" spans="8:9" ht="12.75">
      <c r="H198" s="14"/>
      <c r="I198" s="14"/>
    </row>
    <row r="199" spans="8:9" ht="12.75">
      <c r="H199" s="14"/>
      <c r="I199" s="14"/>
    </row>
    <row r="200" spans="8:9" ht="12.75">
      <c r="H200" s="14"/>
      <c r="I200" s="14"/>
    </row>
    <row r="201" spans="8:9" ht="12.75">
      <c r="H201" s="14"/>
      <c r="I201" s="14"/>
    </row>
    <row r="202" spans="8:9" ht="12.75">
      <c r="H202" s="14"/>
      <c r="I202" s="14"/>
    </row>
    <row r="203" spans="8:9" ht="12.75">
      <c r="H203" s="14"/>
      <c r="I203" s="14"/>
    </row>
    <row r="204" spans="8:9" ht="12.75">
      <c r="H204" s="14"/>
      <c r="I204" s="14"/>
    </row>
    <row r="205" spans="8:9" ht="12.75">
      <c r="H205" s="14"/>
      <c r="I205" s="14"/>
    </row>
    <row r="206" spans="8:9" ht="12.75">
      <c r="H206" s="14"/>
      <c r="I206" s="14"/>
    </row>
    <row r="207" spans="8:9" ht="12.75">
      <c r="H207" s="14"/>
      <c r="I207" s="14"/>
    </row>
    <row r="210" spans="1:2" s="2" customFormat="1" ht="12.75">
      <c r="A210" s="6"/>
      <c r="B210" s="6"/>
    </row>
    <row r="212" spans="2:6" ht="12.75">
      <c r="B212" s="7"/>
      <c r="C212" s="7"/>
      <c r="D212" s="7"/>
      <c r="E212" s="7"/>
      <c r="F212" s="19"/>
    </row>
    <row r="213" spans="2:6" ht="12.75">
      <c r="B213" s="4"/>
      <c r="C213" s="4"/>
      <c r="D213" s="4"/>
      <c r="E213" s="4"/>
      <c r="F213" s="9"/>
    </row>
    <row r="214" spans="2:6" ht="12.75">
      <c r="B214" s="2"/>
      <c r="C214" s="2"/>
      <c r="D214" s="2"/>
      <c r="E214" s="2"/>
      <c r="F214" s="18"/>
    </row>
    <row r="215" spans="2:7" ht="12.75">
      <c r="B215" s="2"/>
      <c r="C215" s="2"/>
      <c r="D215" s="2"/>
      <c r="E215" s="2"/>
      <c r="F215" s="9"/>
      <c r="G215" s="2"/>
    </row>
    <row r="217" s="2" customFormat="1" ht="12.75">
      <c r="F217" s="13"/>
    </row>
    <row r="218" spans="2:6" ht="12.75">
      <c r="B218" s="2"/>
      <c r="C218" s="2"/>
      <c r="D218" s="2"/>
      <c r="E218" s="2"/>
      <c r="F218" s="13"/>
    </row>
    <row r="219" spans="2:14" ht="12.75">
      <c r="B219" s="2"/>
      <c r="C219" s="2"/>
      <c r="D219" s="2"/>
      <c r="E219" s="2"/>
      <c r="F219" s="14"/>
      <c r="G219" s="14"/>
      <c r="H219" s="16"/>
      <c r="I219" s="14"/>
      <c r="J219" s="14"/>
      <c r="K219" s="14"/>
      <c r="N219" s="17"/>
    </row>
    <row r="220" spans="2:14" ht="12.75">
      <c r="B220" s="2"/>
      <c r="C220" s="2"/>
      <c r="D220" s="2"/>
      <c r="E220" s="2"/>
      <c r="F220" s="14"/>
      <c r="G220" s="14"/>
      <c r="H220" s="16"/>
      <c r="I220" s="14"/>
      <c r="J220" s="14"/>
      <c r="K220" s="14"/>
      <c r="N220" s="17"/>
    </row>
    <row r="221" spans="2:14" ht="12.75">
      <c r="B221" s="2"/>
      <c r="C221" s="2"/>
      <c r="D221" s="2"/>
      <c r="E221" s="2"/>
      <c r="F221" s="14"/>
      <c r="G221" s="14"/>
      <c r="H221" s="16"/>
      <c r="I221" s="14"/>
      <c r="J221" s="14"/>
      <c r="K221" s="14"/>
      <c r="N221" s="17"/>
    </row>
    <row r="224" spans="1:2" s="2" customFormat="1" ht="12.75">
      <c r="A224" s="6"/>
      <c r="B224" s="6"/>
    </row>
    <row r="226" spans="4:6" ht="12.75">
      <c r="D226" s="7"/>
      <c r="E226" s="7"/>
      <c r="F226" s="7"/>
    </row>
    <row r="227" spans="4:6" ht="12.75">
      <c r="D227" s="4"/>
      <c r="E227" s="4"/>
      <c r="F227" s="20"/>
    </row>
    <row r="228" spans="4:6" ht="12.75">
      <c r="D228" s="4"/>
      <c r="E228" s="4"/>
      <c r="F228" s="20"/>
    </row>
    <row r="229" spans="4:6" ht="12.75">
      <c r="D229" s="4"/>
      <c r="E229" s="4"/>
      <c r="F229" s="20"/>
    </row>
    <row r="230" spans="2:7" ht="12.75">
      <c r="B230" s="2"/>
      <c r="C230" s="2"/>
      <c r="D230" s="2"/>
      <c r="E230" s="2"/>
      <c r="F230" s="9"/>
      <c r="G230" s="2"/>
    </row>
    <row r="233" spans="2:7" ht="12.75">
      <c r="B233" s="2"/>
      <c r="C233" s="2"/>
      <c r="D233" s="2"/>
      <c r="E233" s="2"/>
      <c r="F233" s="9"/>
      <c r="G23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2.421875" style="0" bestFit="1" customWidth="1"/>
    <col min="5" max="5" width="3.8515625" style="0" customWidth="1"/>
  </cols>
  <sheetData>
    <row r="1" s="2" customFormat="1" ht="12.75">
      <c r="A1" s="2" t="s">
        <v>100</v>
      </c>
    </row>
    <row r="3" ht="12.75">
      <c r="A3" t="s">
        <v>101</v>
      </c>
    </row>
    <row r="5" spans="1:3" ht="12.75">
      <c r="A5" t="s">
        <v>102</v>
      </c>
      <c r="B5" t="s">
        <v>103</v>
      </c>
      <c r="C5" s="22">
        <f>Greenhouse!C38</f>
        <v>0</v>
      </c>
    </row>
    <row r="6" spans="2:3" ht="12.75">
      <c r="B6" t="s">
        <v>104</v>
      </c>
      <c r="C6" s="22">
        <f>Greenhouse!D38-Greenhouse!E38</f>
        <v>0</v>
      </c>
    </row>
    <row r="7" spans="2:3" ht="12.75">
      <c r="B7" t="s">
        <v>105</v>
      </c>
      <c r="C7" s="22">
        <f>Greenhouse!F38</f>
        <v>0</v>
      </c>
    </row>
    <row r="9" spans="1:7" ht="12.75">
      <c r="A9" t="s">
        <v>109</v>
      </c>
      <c r="F9" s="18">
        <f>C5/2</f>
        <v>0</v>
      </c>
      <c r="G9" s="2" t="s">
        <v>93</v>
      </c>
    </row>
    <row r="10" spans="1:7" ht="12.75">
      <c r="A10" t="s">
        <v>106</v>
      </c>
      <c r="F10" s="18" t="e">
        <f>(C5*C5)/(4*C6)</f>
        <v>#DIV/0!</v>
      </c>
      <c r="G10" s="2" t="s">
        <v>93</v>
      </c>
    </row>
    <row r="11" spans="1:7" ht="12.75">
      <c r="A11" t="s">
        <v>107</v>
      </c>
      <c r="F11" s="18" t="e">
        <f>(F10+C6)/2</f>
        <v>#DIV/0!</v>
      </c>
      <c r="G11" s="2" t="s">
        <v>93</v>
      </c>
    </row>
    <row r="12" spans="1:7" ht="12.75">
      <c r="A12" t="s">
        <v>108</v>
      </c>
      <c r="F12" s="18" t="e">
        <f>F11-C6</f>
        <v>#DIV/0!</v>
      </c>
      <c r="G12" s="2" t="s">
        <v>93</v>
      </c>
    </row>
    <row r="13" spans="1:7" ht="12.75">
      <c r="A13" t="s">
        <v>111</v>
      </c>
      <c r="F13" s="18" t="e">
        <f>ATAN(F9/F12)*(180/3.14)</f>
        <v>#DIV/0!</v>
      </c>
      <c r="G13" s="2" t="s">
        <v>122</v>
      </c>
    </row>
    <row r="14" spans="1:7" ht="12.75">
      <c r="A14" t="s">
        <v>112</v>
      </c>
      <c r="F14" s="18" t="e">
        <f>F13*2</f>
        <v>#DIV/0!</v>
      </c>
      <c r="G14" s="2" t="s">
        <v>122</v>
      </c>
    </row>
    <row r="15" spans="1:7" ht="12.75">
      <c r="A15" t="s">
        <v>113</v>
      </c>
      <c r="F15" s="18" t="e">
        <f>(F14/360)*3.14*(F11*F11)</f>
        <v>#DIV/0!</v>
      </c>
      <c r="G15" s="2" t="s">
        <v>94</v>
      </c>
    </row>
    <row r="16" spans="1:7" ht="12.75">
      <c r="A16" t="s">
        <v>114</v>
      </c>
      <c r="F16" s="18" t="e">
        <f>F12*F9</f>
        <v>#DIV/0!</v>
      </c>
      <c r="G16" s="2" t="s">
        <v>94</v>
      </c>
    </row>
    <row r="17" spans="1:7" ht="12.75">
      <c r="A17" t="s">
        <v>116</v>
      </c>
      <c r="F17" s="18" t="e">
        <f>(F14/180)*3.14*F11</f>
        <v>#DIV/0!</v>
      </c>
      <c r="G17" s="2" t="s">
        <v>93</v>
      </c>
    </row>
    <row r="18" spans="1:7" ht="12.75">
      <c r="A18" t="s">
        <v>115</v>
      </c>
      <c r="F18" s="18" t="e">
        <f>F15-F16</f>
        <v>#DIV/0!</v>
      </c>
      <c r="G18" s="2" t="s">
        <v>94</v>
      </c>
    </row>
    <row r="19" spans="1:7" ht="12.75">
      <c r="A19" t="s">
        <v>117</v>
      </c>
      <c r="F19" s="18" t="e">
        <f>(F17*C7)+(F18*2)</f>
        <v>#DIV/0!</v>
      </c>
      <c r="G19" s="2" t="s">
        <v>94</v>
      </c>
    </row>
    <row r="20" spans="1:7" ht="12.75">
      <c r="A20" t="s">
        <v>118</v>
      </c>
      <c r="F20" s="18" t="e">
        <f>F18*C7</f>
        <v>#DIV/0!</v>
      </c>
      <c r="G20" s="2" t="s">
        <v>121</v>
      </c>
    </row>
    <row r="22" ht="12.75">
      <c r="D22" t="s">
        <v>119</v>
      </c>
    </row>
    <row r="23" spans="1:7" ht="12.75">
      <c r="A23" s="2"/>
      <c r="D23" s="21" t="s">
        <v>96</v>
      </c>
      <c r="E23" s="21"/>
      <c r="F23" t="e">
        <f>F9/F12</f>
        <v>#DIV/0!</v>
      </c>
      <c r="G23" s="21"/>
    </row>
    <row r="24" spans="4:6" ht="12.75">
      <c r="D24" t="s">
        <v>97</v>
      </c>
      <c r="F24" t="e">
        <f>ATAN(F23)</f>
        <v>#DIV/0!</v>
      </c>
    </row>
    <row r="25" spans="4:7" ht="12.75">
      <c r="D25" t="s">
        <v>98</v>
      </c>
      <c r="F25" t="e">
        <f>F24*180/3.14</f>
        <v>#DIV/0!</v>
      </c>
      <c r="G25" t="s">
        <v>110</v>
      </c>
    </row>
    <row r="26" spans="4:7" ht="12.75">
      <c r="D26" t="s">
        <v>99</v>
      </c>
      <c r="F26" t="e">
        <f>F25*2</f>
        <v>#DIV/0!</v>
      </c>
      <c r="G26" t="s">
        <v>120</v>
      </c>
    </row>
    <row r="30" ht="30">
      <c r="A30" s="23"/>
    </row>
  </sheetData>
  <sheetProtection/>
  <printOptions/>
  <pageMargins left="0.25" right="0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FRITCHEN</dc:creator>
  <cp:keywords/>
  <dc:description/>
  <cp:lastModifiedBy>Gregory Ciano</cp:lastModifiedBy>
  <cp:lastPrinted>2009-08-25T21:52:52Z</cp:lastPrinted>
  <dcterms:created xsi:type="dcterms:W3CDTF">2009-08-10T22:08:38Z</dcterms:created>
  <dcterms:modified xsi:type="dcterms:W3CDTF">2014-12-26T21:38:10Z</dcterms:modified>
  <cp:category/>
  <cp:version/>
  <cp:contentType/>
  <cp:contentStatus/>
</cp:coreProperties>
</file>